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nas\Управление по тарифам\2020 год\Тарифная кампания\Прокопьевск\ИП\ПЛАН_осень\ИТОГ\Е0821_1064250010241_42\Паспорта\"/>
    </mc:Choice>
  </mc:AlternateContent>
  <bookViews>
    <workbookView xWindow="0" yWindow="120" windowWidth="28800" windowHeight="9945" tabRatio="797"/>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23"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definedNames>
    <definedName name="_xlnm.Print_Titles" localSheetId="0">'1. паспорт местоположение'!$18:$18</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местоположение'!$A$1:$C$45</definedName>
    <definedName name="_xlnm.Print_Area" localSheetId="1">'2. паспорт  ТП'!$A$1:$S$26</definedName>
    <definedName name="_xlnm.Print_Area" localSheetId="2">'3.1. паспорт Техсостояние ПС'!$A$2:$T$28</definedName>
    <definedName name="_xlnm.Print_Area" localSheetId="3">'3.2 паспорт Техсостояние ЛЭП'!$A$2:$AA$28</definedName>
    <definedName name="_xlnm.Print_Area" localSheetId="4">'3.3 паспорт описание'!$A$1:$C$30</definedName>
    <definedName name="_xlnm.Print_Area" localSheetId="5">'3.4. Паспорт надежность'!$A$1:$Z$21</definedName>
    <definedName name="_xlnm.Print_Area" localSheetId="6">'4. паспортбюджет'!$A$1:$O$22</definedName>
    <definedName name="_xlnm.Print_Area" localSheetId="7">'5. анализ эконом эфф'!$A$1:$BB$133</definedName>
    <definedName name="_xlnm.Print_Area" localSheetId="8">'6.1. Паспорт сетевой график'!$A$1:$J$53</definedName>
    <definedName name="_xlnm.Print_Area" localSheetId="9">'6.2. Паспорт фин осв ввод'!$A$1:$AG$63</definedName>
    <definedName name="_xlnm.Print_Area" localSheetId="11">'8. Общие сведения'!$A$1:$B$76</definedName>
  </definedNames>
  <calcPr calcId="162913"/>
</workbook>
</file>

<file path=xl/calcChain.xml><?xml version="1.0" encoding="utf-8"?>
<calcChain xmlns="http://schemas.openxmlformats.org/spreadsheetml/2006/main">
  <c r="AK27" i="23" l="1"/>
  <c r="AK41" i="23" l="1"/>
  <c r="B23" i="22" l="1"/>
  <c r="P23" i="5"/>
  <c r="AG51" i="15"/>
  <c r="AF51" i="15"/>
  <c r="AG33" i="15"/>
  <c r="AF33" i="15"/>
  <c r="AG32" i="15"/>
  <c r="AF32" i="15"/>
  <c r="AG31" i="15"/>
  <c r="AF31" i="15"/>
  <c r="AG30" i="15"/>
  <c r="AF30" i="15"/>
  <c r="AG29" i="15"/>
  <c r="AF29" i="15"/>
  <c r="AG28" i="15"/>
  <c r="AF28" i="15"/>
  <c r="AG27" i="15"/>
  <c r="AF27" i="15"/>
  <c r="AG26" i="15"/>
  <c r="AF26" i="15"/>
  <c r="AG25" i="15"/>
  <c r="AF25" i="15"/>
  <c r="AG24" i="15"/>
  <c r="AF24" i="15"/>
  <c r="AG23" i="15"/>
  <c r="AF23" i="15"/>
  <c r="AA23" i="15"/>
  <c r="Z23" i="15"/>
  <c r="D23" i="15" s="1"/>
  <c r="Y23" i="15"/>
  <c r="X23" i="15"/>
  <c r="AE23" i="15"/>
  <c r="AD23" i="15"/>
  <c r="AC23" i="15"/>
  <c r="AB23" i="15"/>
  <c r="U23" i="15"/>
  <c r="T23" i="15"/>
  <c r="D26" i="15"/>
  <c r="D33" i="15"/>
  <c r="D32" i="15"/>
  <c r="C32" i="15"/>
  <c r="D31" i="15"/>
  <c r="D30" i="15"/>
  <c r="D29" i="15"/>
  <c r="C29" i="15"/>
  <c r="D28" i="15"/>
  <c r="D27" i="15"/>
  <c r="C26" i="15"/>
  <c r="D25" i="15"/>
  <c r="D24" i="15"/>
  <c r="AM65" i="23"/>
  <c r="AM45" i="23"/>
  <c r="AO55" i="23"/>
  <c r="AN61" i="23"/>
  <c r="AO61" i="23"/>
  <c r="AQ61" i="23" s="1"/>
  <c r="AS61" i="23" s="1"/>
  <c r="AU61" i="23" s="1"/>
  <c r="AW61" i="23" s="1"/>
  <c r="AY61" i="23" s="1"/>
  <c r="BA61" i="23" s="1"/>
  <c r="AP61" i="23"/>
  <c r="AR61" i="23" s="1"/>
  <c r="AT61" i="23" s="1"/>
  <c r="AV61" i="23" s="1"/>
  <c r="AX61" i="23" s="1"/>
  <c r="AZ61" i="23" s="1"/>
  <c r="AM61" i="23"/>
  <c r="AK61" i="23"/>
  <c r="AN58" i="23" s="1"/>
  <c r="AM59" i="23" s="1"/>
  <c r="AM57" i="23"/>
  <c r="AM55" i="23"/>
  <c r="AM58" i="23"/>
  <c r="AK59" i="23"/>
  <c r="AK96" i="23"/>
  <c r="AK121" i="23" s="1"/>
  <c r="AK20" i="23"/>
  <c r="AK125" i="23"/>
  <c r="AK117" i="23"/>
  <c r="AK112" i="23"/>
  <c r="BA80" i="23"/>
  <c r="AZ80" i="23"/>
  <c r="AY80" i="23"/>
  <c r="AX80" i="23"/>
  <c r="AW80" i="23"/>
  <c r="AV80" i="23"/>
  <c r="AU80" i="23"/>
  <c r="AT80" i="23"/>
  <c r="AS80" i="23"/>
  <c r="AR80" i="23"/>
  <c r="AQ80" i="23"/>
  <c r="AP80" i="23"/>
  <c r="AO80" i="23"/>
  <c r="AN80" i="23"/>
  <c r="AM80" i="23"/>
  <c r="BB77" i="23"/>
  <c r="BB76" i="23"/>
  <c r="BB75" i="23"/>
  <c r="BB74" i="23"/>
  <c r="BB72" i="23"/>
  <c r="BB63" i="23"/>
  <c r="BB56" i="23"/>
  <c r="AK54" i="23"/>
  <c r="AM54" i="23" s="1"/>
  <c r="BB51" i="23"/>
  <c r="BB50" i="23"/>
  <c r="BB49" i="23"/>
  <c r="BB48" i="23"/>
  <c r="C23" i="15" l="1"/>
  <c r="C51" i="15"/>
  <c r="AK124" i="23"/>
  <c r="AK120" i="23" s="1"/>
  <c r="AM71" i="23"/>
  <c r="AN45" i="23"/>
  <c r="AN54" i="23" s="1"/>
  <c r="AK58" i="23"/>
  <c r="AN55" i="23"/>
  <c r="AK118" i="23"/>
  <c r="AK111" i="23"/>
  <c r="AK132" i="23" s="1"/>
  <c r="AK119" i="23"/>
  <c r="AP55" i="23" l="1"/>
  <c r="AN71" i="23"/>
  <c r="AO71" i="23"/>
  <c r="AN57" i="23"/>
  <c r="AO57" i="23" s="1"/>
  <c r="AP57" i="23" s="1"/>
  <c r="AQ57" i="23" s="1"/>
  <c r="AR57" i="23" s="1"/>
  <c r="AS57" i="23" s="1"/>
  <c r="AT57" i="23" s="1"/>
  <c r="AU57" i="23" s="1"/>
  <c r="AV57" i="23" s="1"/>
  <c r="AW57" i="23" s="1"/>
  <c r="AX57" i="23" s="1"/>
  <c r="AY57" i="23" s="1"/>
  <c r="AZ57" i="23" s="1"/>
  <c r="BA57" i="23" s="1"/>
  <c r="AK60" i="23"/>
  <c r="AO45" i="23"/>
  <c r="AQ55" i="23" l="1"/>
  <c r="AR55" i="23" s="1"/>
  <c r="AS55" i="23" s="1"/>
  <c r="AT55" i="23" s="1"/>
  <c r="AU55" i="23" s="1"/>
  <c r="AV55" i="23" s="1"/>
  <c r="AW55" i="23" s="1"/>
  <c r="AX55" i="23" s="1"/>
  <c r="AY55" i="23" s="1"/>
  <c r="AZ55" i="23" s="1"/>
  <c r="BA55" i="23" s="1"/>
  <c r="AK62" i="23"/>
  <c r="AK64" i="23" s="1"/>
  <c r="AK65" i="23" s="1"/>
  <c r="AK66" i="23" s="1"/>
  <c r="BB57" i="23"/>
  <c r="AP45" i="23"/>
  <c r="AO54" i="23"/>
  <c r="AO58" i="23"/>
  <c r="AN59" i="23" s="1"/>
  <c r="AN60" i="23" s="1"/>
  <c r="AN62" i="23" s="1"/>
  <c r="AP71" i="23"/>
  <c r="BB55" i="23" l="1"/>
  <c r="AQ71" i="23"/>
  <c r="AN64" i="23"/>
  <c r="AN70" i="23"/>
  <c r="AR71" i="23"/>
  <c r="AM60" i="23"/>
  <c r="AM62" i="23" s="1"/>
  <c r="AP54" i="23"/>
  <c r="AQ45" i="23"/>
  <c r="AP58" i="23"/>
  <c r="AS71" i="23"/>
  <c r="AM70" i="23" l="1"/>
  <c r="AM64" i="23"/>
  <c r="AU71" i="23"/>
  <c r="AN65" i="23"/>
  <c r="AN73" i="23" s="1"/>
  <c r="AN78" i="23" s="1"/>
  <c r="AQ58" i="23"/>
  <c r="AO59" i="23"/>
  <c r="AT71" i="23"/>
  <c r="AR45" i="23"/>
  <c r="AQ54" i="23"/>
  <c r="AN66" i="23" l="1"/>
  <c r="AN82" i="23"/>
  <c r="AR58" i="23"/>
  <c r="AR54" i="23"/>
  <c r="AS45" i="23"/>
  <c r="AV71" i="23"/>
  <c r="AW71" i="23"/>
  <c r="AP59" i="23"/>
  <c r="AP60" i="23" s="1"/>
  <c r="AP62" i="23" s="1"/>
  <c r="AO60" i="23"/>
  <c r="AO62" i="23" s="1"/>
  <c r="AX71" i="23" l="1"/>
  <c r="AZ71" i="23"/>
  <c r="AS58" i="23"/>
  <c r="AY71" i="23"/>
  <c r="AP70" i="23"/>
  <c r="AP64" i="23"/>
  <c r="AQ59" i="23"/>
  <c r="AM66" i="23"/>
  <c r="AS54" i="23"/>
  <c r="AT45" i="23"/>
  <c r="BA71" i="23" l="1"/>
  <c r="BB71" i="23" s="1"/>
  <c r="AM73" i="23"/>
  <c r="AM78" i="23" s="1"/>
  <c r="AT58" i="23"/>
  <c r="AS59" i="23" s="1"/>
  <c r="AR59" i="23"/>
  <c r="AR60" i="23" s="1"/>
  <c r="AR62" i="23" s="1"/>
  <c r="AQ60" i="23"/>
  <c r="AQ62" i="23" s="1"/>
  <c r="AU45" i="23"/>
  <c r="AT54" i="23"/>
  <c r="AP65" i="23"/>
  <c r="AP73" i="23" s="1"/>
  <c r="AP82" i="23" s="1"/>
  <c r="AO64" i="23"/>
  <c r="AO70" i="23"/>
  <c r="AP78" i="23" l="1"/>
  <c r="AV45" i="23"/>
  <c r="AU54" i="23"/>
  <c r="AM82" i="23"/>
  <c r="AS60" i="23"/>
  <c r="AS62" i="23" s="1"/>
  <c r="AP66" i="23"/>
  <c r="AR70" i="23"/>
  <c r="AR64" i="23"/>
  <c r="AO65" i="23"/>
  <c r="AU58" i="23"/>
  <c r="AT59" i="23" s="1"/>
  <c r="AT60" i="23" s="1"/>
  <c r="AT62" i="23" s="1"/>
  <c r="AT64" i="23" l="1"/>
  <c r="AT70" i="23"/>
  <c r="AO73" i="23"/>
  <c r="AR65" i="23"/>
  <c r="AR73" i="23" s="1"/>
  <c r="AR78" i="23" s="1"/>
  <c r="AQ70" i="23"/>
  <c r="AQ64" i="23"/>
  <c r="AS70" i="23"/>
  <c r="AS64" i="23"/>
  <c r="AM79" i="23"/>
  <c r="AW45" i="23"/>
  <c r="AV54" i="23"/>
  <c r="AV58" i="23"/>
  <c r="AO66" i="23"/>
  <c r="AR82" i="23" l="1"/>
  <c r="AR66" i="23"/>
  <c r="AO78" i="23"/>
  <c r="AO82" i="23"/>
  <c r="AX45" i="23"/>
  <c r="AW54" i="23"/>
  <c r="AW58" i="23"/>
  <c r="AS65" i="23"/>
  <c r="AS73" i="23" s="1"/>
  <c r="AS78" i="23" s="1"/>
  <c r="AT65" i="23"/>
  <c r="AT73" i="23" s="1"/>
  <c r="AT82" i="23" s="1"/>
  <c r="AQ65" i="23"/>
  <c r="AM81" i="23"/>
  <c r="AN79" i="23"/>
  <c r="AM84" i="23" s="1"/>
  <c r="AU59" i="23"/>
  <c r="AU60" i="23" s="1"/>
  <c r="AU62" i="23" s="1"/>
  <c r="AT78" i="23" l="1"/>
  <c r="AS66" i="23"/>
  <c r="AS82" i="23"/>
  <c r="AT66" i="23"/>
  <c r="AY45" i="23"/>
  <c r="AX54" i="23"/>
  <c r="AO79" i="23"/>
  <c r="AP79" i="23" s="1"/>
  <c r="AQ73" i="23"/>
  <c r="AX58" i="23"/>
  <c r="AW59" i="23" s="1"/>
  <c r="AW60" i="23" s="1"/>
  <c r="AW62" i="23" s="1"/>
  <c r="AN81" i="23"/>
  <c r="AO81" i="23" s="1"/>
  <c r="AP81" i="23" s="1"/>
  <c r="AQ66" i="23"/>
  <c r="AV59" i="23"/>
  <c r="AV60" i="23" s="1"/>
  <c r="AV62" i="23" s="1"/>
  <c r="AW70" i="23" l="1"/>
  <c r="AW64" i="23"/>
  <c r="AM85" i="23"/>
  <c r="AQ78" i="23"/>
  <c r="BB78" i="23" s="1"/>
  <c r="BB79" i="23" s="1"/>
  <c r="AQ82" i="23"/>
  <c r="AY54" i="23"/>
  <c r="AZ45" i="23"/>
  <c r="AN84" i="23"/>
  <c r="AO84" i="23" s="1"/>
  <c r="AU70" i="23"/>
  <c r="AU64" i="23"/>
  <c r="AV70" i="23"/>
  <c r="AV64" i="23"/>
  <c r="AY58" i="23"/>
  <c r="AX59" i="23" s="1"/>
  <c r="AX60" i="23" s="1"/>
  <c r="AX62" i="23" s="1"/>
  <c r="AQ79" i="23" l="1"/>
  <c r="AR79" i="23" s="1"/>
  <c r="AS79" i="23" s="1"/>
  <c r="AT79" i="23" s="1"/>
  <c r="AX70" i="23"/>
  <c r="AX64" i="23"/>
  <c r="AZ54" i="23"/>
  <c r="BA45" i="23"/>
  <c r="AW65" i="23"/>
  <c r="AW73" i="23" s="1"/>
  <c r="AW82" i="23" s="1"/>
  <c r="AV65" i="23"/>
  <c r="AV73" i="23" s="1"/>
  <c r="AV82" i="23" s="1"/>
  <c r="AQ81" i="23"/>
  <c r="AR81" i="23" s="1"/>
  <c r="AS81" i="23" s="1"/>
  <c r="AT81" i="23" s="1"/>
  <c r="BB82" i="23"/>
  <c r="AU65" i="23"/>
  <c r="AU66" i="23" s="1"/>
  <c r="AZ58" i="23"/>
  <c r="AY59" i="23" s="1"/>
  <c r="AY60" i="23" s="1"/>
  <c r="AY62" i="23" s="1"/>
  <c r="AN85" i="23"/>
  <c r="AO85" i="23" s="1"/>
  <c r="AP85" i="23" s="1"/>
  <c r="AV78" i="23" l="1"/>
  <c r="AW66" i="23"/>
  <c r="AP84" i="23"/>
  <c r="AQ84" i="23" s="1"/>
  <c r="AW78" i="23"/>
  <c r="AV66" i="23"/>
  <c r="AY64" i="23"/>
  <c r="AY70" i="23"/>
  <c r="BA54" i="23"/>
  <c r="BB45" i="23"/>
  <c r="AQ85" i="23"/>
  <c r="BA58" i="23"/>
  <c r="BA59" i="23" s="1"/>
  <c r="AZ59" i="23"/>
  <c r="AZ60" i="23" s="1"/>
  <c r="AZ62" i="23" s="1"/>
  <c r="BB81" i="23"/>
  <c r="AK83" i="23"/>
  <c r="AQ23" i="23"/>
  <c r="AU73" i="23"/>
  <c r="AX65" i="23"/>
  <c r="AX73" i="23" s="1"/>
  <c r="AX82" i="23" s="1"/>
  <c r="AX78" i="23" l="1"/>
  <c r="AX66" i="23"/>
  <c r="AZ64" i="23"/>
  <c r="AZ70" i="23"/>
  <c r="BB59" i="23"/>
  <c r="AU82" i="23"/>
  <c r="AU81" i="23" s="1"/>
  <c r="AV81" i="23" s="1"/>
  <c r="AW81" i="23" s="1"/>
  <c r="AX81" i="23" s="1"/>
  <c r="AU78" i="23"/>
  <c r="AU79" i="23" s="1"/>
  <c r="AV79" i="23" s="1"/>
  <c r="AW79" i="23" s="1"/>
  <c r="AX79" i="23" s="1"/>
  <c r="AY65" i="23"/>
  <c r="AR85" i="23"/>
  <c r="AS85" i="23" s="1"/>
  <c r="AR84" i="23"/>
  <c r="BA60" i="23"/>
  <c r="BA62" i="23" s="1"/>
  <c r="BB54" i="23"/>
  <c r="AZ65" i="23" l="1"/>
  <c r="AZ73" i="23" s="1"/>
  <c r="AZ82" i="23" s="1"/>
  <c r="BB60" i="23"/>
  <c r="AY73" i="23"/>
  <c r="AS84" i="23"/>
  <c r="AT85" i="23"/>
  <c r="AY66" i="23"/>
  <c r="AZ78" i="23" l="1"/>
  <c r="AZ66" i="23"/>
  <c r="BA64" i="23"/>
  <c r="BA70" i="23"/>
  <c r="BB62" i="23"/>
  <c r="AU85" i="23"/>
  <c r="AV85" i="23" s="1"/>
  <c r="AW85" i="23" s="1"/>
  <c r="AX85" i="23" s="1"/>
  <c r="AY82" i="23"/>
  <c r="AY81" i="23" s="1"/>
  <c r="AZ81" i="23" s="1"/>
  <c r="AY78" i="23"/>
  <c r="AY79" i="23" s="1"/>
  <c r="AT84" i="23"/>
  <c r="AZ79" i="23" l="1"/>
  <c r="BB70" i="23"/>
  <c r="AU84" i="23"/>
  <c r="AV84" i="23" s="1"/>
  <c r="AW84" i="23" s="1"/>
  <c r="AX84" i="23" s="1"/>
  <c r="AY84" i="23" s="1"/>
  <c r="BA65" i="23"/>
  <c r="BA66" i="23" s="1"/>
  <c r="BB66" i="23" s="1"/>
  <c r="BB64" i="23"/>
  <c r="AY85" i="23"/>
  <c r="BA73" i="23" l="1"/>
  <c r="BB65" i="23"/>
  <c r="BB73" i="23" l="1"/>
  <c r="BA82" i="23"/>
  <c r="BA81" i="23" s="1"/>
  <c r="AZ85" i="23" s="1"/>
  <c r="BA85" i="23" s="1"/>
  <c r="AL85" i="23" s="1"/>
  <c r="AK85" i="23" s="1"/>
  <c r="AQ22" i="23" s="1"/>
  <c r="BA78" i="23"/>
  <c r="BA79" i="23" s="1"/>
  <c r="AZ84" i="23" s="1"/>
  <c r="BA84" i="23" s="1"/>
  <c r="AL84" i="23" s="1"/>
  <c r="AK84" i="23" l="1"/>
  <c r="AQ21" i="23" s="1"/>
  <c r="A18" i="13" l="1"/>
  <c r="A15" i="13"/>
  <c r="A12" i="13"/>
  <c r="A17" i="12"/>
  <c r="A14" i="12"/>
  <c r="A11" i="12"/>
  <c r="G43" i="7" l="1"/>
  <c r="C42" i="7" l="1"/>
  <c r="S29" i="15" l="1"/>
  <c r="S26" i="15" s="1"/>
  <c r="S23" i="15" s="1"/>
  <c r="R32" i="15"/>
  <c r="R29" i="15" s="1"/>
  <c r="R26" i="15" s="1"/>
  <c r="R23" i="15" s="1"/>
  <c r="R51" i="15"/>
  <c r="S51" i="15"/>
  <c r="W29" i="15"/>
  <c r="W26" i="15" s="1"/>
  <c r="W51" i="15"/>
  <c r="V29" i="15"/>
  <c r="V51" i="15" s="1"/>
  <c r="V26" i="15"/>
  <c r="F29" i="15"/>
  <c r="F51" i="15" s="1"/>
  <c r="E29" i="15"/>
  <c r="E51" i="15" s="1"/>
  <c r="E26" i="15" l="1"/>
  <c r="F26" i="15"/>
  <c r="J63" i="15"/>
  <c r="J62" i="15"/>
  <c r="J61" i="15"/>
  <c r="J60" i="15"/>
  <c r="J59" i="15"/>
  <c r="J58" i="15"/>
  <c r="J57" i="15"/>
  <c r="J56" i="15"/>
  <c r="J55" i="15"/>
  <c r="J54" i="15"/>
  <c r="J53" i="15"/>
  <c r="J52" i="15"/>
  <c r="K51" i="15"/>
  <c r="J50" i="15"/>
  <c r="J49" i="15"/>
  <c r="J48" i="15"/>
  <c r="J47" i="15"/>
  <c r="J46" i="15"/>
  <c r="J45" i="15"/>
  <c r="J44" i="15"/>
  <c r="J43" i="15"/>
  <c r="J42" i="15"/>
  <c r="J41" i="15"/>
  <c r="J40" i="15"/>
  <c r="J39" i="15"/>
  <c r="J38" i="15"/>
  <c r="J37" i="15"/>
  <c r="J36" i="15"/>
  <c r="J35" i="15"/>
  <c r="J34" i="15"/>
  <c r="J33" i="15"/>
  <c r="J51" i="15"/>
  <c r="J31" i="15"/>
  <c r="J30" i="15"/>
  <c r="J28" i="15"/>
  <c r="J27" i="15"/>
  <c r="K26" i="15"/>
  <c r="K23" i="15" s="1"/>
  <c r="J26" i="15"/>
  <c r="J23" i="15" s="1"/>
  <c r="J25" i="15"/>
  <c r="J24" i="15"/>
  <c r="AE32" i="15"/>
  <c r="AE51" i="15" s="1"/>
  <c r="AD32" i="15"/>
  <c r="AD29" i="15" s="1"/>
  <c r="AD26" i="15" s="1"/>
  <c r="AE29" i="15"/>
  <c r="AE26" i="15" s="1"/>
  <c r="AD51" i="15" l="1"/>
  <c r="AC32" i="15" l="1"/>
  <c r="AB32" i="15" s="1"/>
  <c r="AB51" i="15" s="1"/>
  <c r="Y32" i="15"/>
  <c r="X32" i="15" s="1"/>
  <c r="X29" i="15" s="1"/>
  <c r="X26" i="15" s="1"/>
  <c r="U32" i="15"/>
  <c r="AC51" i="15"/>
  <c r="Y51" i="15"/>
  <c r="Y29" i="15"/>
  <c r="Y26" i="15" s="1"/>
  <c r="O51" i="15"/>
  <c r="N32" i="15"/>
  <c r="N29" i="15" s="1"/>
  <c r="N26" i="15" s="1"/>
  <c r="N23" i="15" s="1"/>
  <c r="O29" i="15"/>
  <c r="O26" i="15" s="1"/>
  <c r="O23" i="15" s="1"/>
  <c r="AC29" i="15" l="1"/>
  <c r="AC26" i="15" s="1"/>
  <c r="AB29" i="15"/>
  <c r="AB26" i="15" s="1"/>
  <c r="X51" i="15"/>
  <c r="N51" i="15"/>
  <c r="H32" i="15" l="1"/>
  <c r="I51" i="15" l="1"/>
  <c r="L51" i="15"/>
  <c r="M51" i="15"/>
  <c r="Q51" i="15"/>
  <c r="U51" i="15"/>
  <c r="H51" i="15"/>
  <c r="U29" i="15" l="1"/>
  <c r="U26" i="15" s="1"/>
  <c r="P32" i="15"/>
  <c r="P29" i="15" l="1"/>
  <c r="P26" i="15" s="1"/>
  <c r="P23" i="15" s="1"/>
  <c r="P51" i="15"/>
  <c r="I29" i="15"/>
  <c r="H29" i="15" s="1"/>
  <c r="H26" i="15" s="1"/>
  <c r="T32" i="15"/>
  <c r="Q29" i="15"/>
  <c r="Q26" i="15" s="1"/>
  <c r="T29" i="15" l="1"/>
  <c r="T26" i="15" s="1"/>
  <c r="T51" i="15"/>
  <c r="I26" i="15"/>
  <c r="H23" i="15"/>
  <c r="Q23" i="15"/>
  <c r="I23" i="15"/>
  <c r="A8" i="22"/>
  <c r="A15" i="6"/>
  <c r="A15" i="16" s="1"/>
  <c r="A14" i="15" s="1"/>
  <c r="A15" i="5" s="1"/>
  <c r="A12" i="22" s="1"/>
  <c r="A12" i="6"/>
  <c r="A12" i="16" s="1"/>
  <c r="A11" i="15" s="1"/>
  <c r="A12" i="5" s="1"/>
  <c r="A10" i="22" s="1"/>
  <c r="A9" i="6"/>
  <c r="A9" i="16" s="1"/>
  <c r="A8" i="15" s="1"/>
  <c r="F22" i="5" l="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 r="AF39" i="15" l="1"/>
  <c r="AF52" i="15"/>
  <c r="AF40" i="15"/>
  <c r="AF53" i="15"/>
  <c r="AF35" i="15"/>
  <c r="AF47" i="15"/>
  <c r="AF60" i="15"/>
  <c r="AF55" i="15"/>
  <c r="AF49" i="15"/>
  <c r="AF38" i="15"/>
  <c r="AF57" i="15"/>
  <c r="AF48" i="15"/>
  <c r="AF43" i="15"/>
  <c r="AF50" i="15"/>
  <c r="AF56" i="15"/>
  <c r="H39" i="15"/>
  <c r="H52" i="15"/>
  <c r="H40" i="15"/>
  <c r="H53" i="15"/>
  <c r="H35" i="15"/>
  <c r="H47" i="15"/>
  <c r="H60" i="15"/>
  <c r="H55" i="15"/>
  <c r="H50" i="15"/>
  <c r="AF45" i="15"/>
  <c r="AF46" i="15"/>
  <c r="AF54" i="15"/>
  <c r="AF62" i="15"/>
  <c r="AF36" i="15"/>
  <c r="H49" i="15"/>
  <c r="H48" i="15"/>
  <c r="H56" i="15"/>
  <c r="AF58" i="15"/>
  <c r="AF34" i="15"/>
  <c r="AF59" i="15"/>
  <c r="AF41" i="15"/>
  <c r="AF42" i="15"/>
  <c r="AF37" i="15"/>
  <c r="AF44" i="15"/>
  <c r="AF61" i="15"/>
  <c r="AF63" i="15"/>
  <c r="H57" i="15"/>
  <c r="H45" i="15"/>
  <c r="H58" i="15"/>
  <c r="H34" i="15"/>
  <c r="H46" i="15"/>
  <c r="H59" i="15"/>
  <c r="H41" i="15"/>
  <c r="H54" i="15"/>
  <c r="H42" i="15"/>
  <c r="H37" i="15"/>
  <c r="H62" i="15"/>
  <c r="H44" i="15"/>
  <c r="H36" i="15"/>
  <c r="H61" i="15"/>
  <c r="H63" i="15"/>
  <c r="H38" i="15"/>
  <c r="H43" i="15"/>
  <c r="C30" i="15"/>
  <c r="C24" i="15"/>
  <c r="C33" i="15"/>
  <c r="C25" i="15"/>
  <c r="C31" i="15"/>
  <c r="C28" i="15"/>
  <c r="C27" i="15"/>
</calcChain>
</file>

<file path=xl/sharedStrings.xml><?xml version="1.0" encoding="utf-8"?>
<sst xmlns="http://schemas.openxmlformats.org/spreadsheetml/2006/main" count="2156" uniqueCount="597">
  <si>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</si>
  <si>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</si>
  <si>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</si>
  <si>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</si>
  <si>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</si>
  <si>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</si>
  <si>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</si>
  <si>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</si>
  <si>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</si>
  <si>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</si>
  <si>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</si>
  <si>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</si>
  <si>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</si>
  <si>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</si>
  <si>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</si>
  <si>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</si>
  <si>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</si>
  <si>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</si>
  <si>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</si>
  <si>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</si>
  <si>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</si>
  <si>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</si>
  <si>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</si>
  <si>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</si>
  <si>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</si>
  <si>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</si>
  <si>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</si>
  <si>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</si>
  <si>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</si>
  <si>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</si>
  <si>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</si>
  <si>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</si>
  <si>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</si>
  <si>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</si>
  <si>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</si>
  <si>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</si>
  <si>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Количество переторжек</t>
  </si>
  <si>
    <t>Наименования участников, заявки/предложения (оферты) которых были отклонены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</si>
  <si>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</si>
  <si>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</si>
  <si>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</si>
  <si>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</si>
  <si>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</si>
  <si>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</si>
  <si>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</si>
  <si>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</si>
  <si>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</si>
  <si>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</si>
  <si>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</si>
  <si>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</si>
  <si>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</si>
  <si>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</si>
  <si>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</si>
  <si>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</si>
  <si>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</si>
  <si>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</si>
  <si>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</si>
  <si>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</si>
  <si>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</si>
  <si>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</si>
  <si>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</si>
  <si>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</si>
  <si>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</si>
  <si>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</si>
  <si>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</si>
  <si>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</si>
  <si>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</si>
  <si>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</si>
  <si>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</si>
  <si>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</si>
  <si>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</si>
  <si>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</si>
  <si>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</si>
  <si>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</si>
  <si>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</si>
  <si>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</si>
  <si>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</si>
  <si>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</si>
  <si>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</si>
  <si>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</si>
  <si>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</si>
  <si>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</si>
  <si>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</si>
  <si>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</si>
  <si>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</si>
  <si>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</si>
  <si>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</si>
  <si>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</si>
  <si>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</si>
  <si>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</si>
  <si>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</si>
  <si>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</si>
  <si>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</si>
  <si>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</si>
  <si>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</si>
  <si>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</si>
  <si>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</si>
  <si>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</si>
  <si>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</si>
  <si>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</si>
  <si>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</si>
  <si>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</si>
  <si>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</si>
  <si>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</si>
  <si>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</si>
  <si>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</si>
  <si>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</si>
  <si>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</si>
  <si>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</si>
  <si>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</si>
  <si>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</si>
  <si>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</si>
  <si>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</si>
  <si>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</si>
  <si>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</si>
  <si>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</si>
  <si>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</si>
  <si>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</si>
  <si>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</si>
  <si>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</si>
  <si>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</si>
  <si>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</si>
  <si>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</si>
  <si>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</si>
  <si>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</si>
  <si>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</si>
  <si>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</si>
  <si>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</si>
  <si>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</si>
  <si>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</si>
  <si>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</si>
  <si>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</si>
  <si>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</si>
  <si>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</si>
  <si>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</si>
  <si>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</si>
  <si>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</si>
  <si>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</si>
  <si>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</si>
  <si>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</si>
  <si>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</si>
  <si>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</si>
  <si>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</si>
  <si>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</si>
  <si>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</si>
  <si>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</si>
  <si>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</si>
  <si>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</si>
  <si>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</si>
  <si>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</si>
  <si>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</si>
  <si>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</si>
  <si>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</si>
  <si>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</si>
  <si>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</si>
  <si>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</si>
  <si>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</si>
  <si>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</si>
  <si>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</si>
  <si>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</si>
  <si>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</si>
  <si>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</si>
  <si>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</si>
  <si>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</si>
  <si>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</si>
  <si>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</si>
  <si>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</si>
  <si>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</si>
  <si>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</si>
  <si>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</si>
  <si>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</si>
  <si>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</si>
  <si>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</si>
  <si>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</si>
  <si>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</si>
  <si>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</si>
  <si>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</si>
  <si>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</si>
  <si>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</si>
  <si>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</si>
  <si>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</si>
  <si>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</si>
  <si>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</si>
  <si>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</si>
  <si>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</si>
  <si>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</si>
  <si>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</si>
  <si>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</si>
  <si>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</si>
  <si>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</si>
  <si>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</si>
  <si>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</si>
  <si>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</si>
  <si>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</si>
  <si>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</si>
  <si>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</si>
  <si>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</si>
  <si>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</si>
  <si>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</si>
  <si>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</si>
  <si>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</si>
  <si>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</si>
  <si>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</si>
  <si>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</si>
  <si>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</si>
  <si>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</si>
  <si>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</si>
  <si>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</si>
  <si>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</si>
  <si>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</si>
  <si>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</si>
  <si>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</si>
  <si>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</si>
  <si>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</si>
  <si>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</si>
  <si>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</si>
  <si>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</si>
  <si>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</si>
  <si>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</si>
  <si>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</si>
  <si>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</si>
  <si>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</si>
  <si>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</si>
  <si>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</si>
  <si>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</si>
  <si>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</si>
  <si>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</si>
  <si>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</si>
  <si>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</si>
  <si>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</si>
  <si>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</si>
  <si>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</si>
  <si>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</si>
  <si>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</si>
  <si>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</si>
  <si>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</si>
  <si>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</si>
  <si>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</si>
  <si>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</si>
  <si>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</si>
  <si>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</si>
  <si>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</si>
  <si>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</si>
  <si>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</si>
  <si>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</si>
  <si>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</si>
  <si>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</si>
  <si>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</si>
  <si>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</si>
  <si>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</si>
  <si>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</si>
  <si>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</si>
  <si>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</si>
  <si>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</si>
  <si>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</si>
  <si>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</si>
  <si>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</si>
  <si>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</si>
  <si>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</si>
  <si>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</si>
  <si>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</si>
  <si>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</si>
  <si>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</si>
  <si>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</si>
  <si>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</si>
  <si>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</si>
  <si>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</si>
  <si>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</si>
  <si>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</si>
  <si>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</si>
  <si>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</si>
  <si>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</si>
  <si>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</si>
  <si>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</si>
  <si>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</si>
  <si>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</si>
  <si>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</si>
  <si>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</si>
  <si>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</si>
  <si>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</si>
  <si>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</si>
  <si>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</si>
  <si>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</si>
  <si>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</si>
  <si>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</si>
  <si>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</si>
  <si>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</si>
  <si>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</si>
  <si>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</si>
  <si>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</si>
  <si>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</si>
  <si>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</si>
  <si>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</si>
  <si>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</si>
  <si>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</si>
  <si>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</si>
  <si>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</si>
  <si>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</si>
  <si>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</si>
  <si>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</si>
  <si>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</si>
  <si>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</si>
  <si>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</si>
  <si>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</si>
  <si>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</si>
  <si>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</si>
  <si>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</si>
  <si>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</si>
  <si>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</si>
  <si>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</si>
  <si>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</si>
  <si>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</si>
  <si>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</si>
  <si>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</si>
  <si>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</si>
  <si>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</si>
  <si>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</si>
  <si>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</si>
  <si>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</si>
  <si>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</si>
  <si>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</si>
  <si>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</si>
  <si>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</si>
  <si>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</si>
  <si>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</si>
  <si>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</si>
  <si>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</si>
  <si>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</si>
  <si>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</si>
  <si>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</si>
  <si>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</si>
  <si>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</si>
  <si>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</si>
  <si>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</si>
  <si>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</si>
  <si>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</si>
  <si>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</si>
  <si>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</si>
  <si>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</si>
  <si>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</si>
  <si>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</si>
  <si>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</si>
  <si>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</si>
  <si>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</si>
  <si>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</si>
  <si>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</si>
  <si>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</si>
  <si>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</si>
  <si>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</si>
  <si>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</si>
  <si>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</si>
  <si>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</si>
  <si>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</si>
  <si>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</si>
  <si>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</si>
  <si>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</si>
  <si>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</si>
  <si>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</si>
  <si>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</si>
  <si>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</si>
  <si>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</si>
  <si>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</si>
  <si>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</si>
  <si>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</si>
  <si>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</si>
  <si>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</si>
  <si>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</si>
  <si>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</si>
  <si>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</si>
  <si>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</si>
  <si>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</si>
  <si>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</si>
  <si>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</si>
  <si>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</si>
  <si>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</si>
  <si>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</si>
  <si>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</si>
  <si>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</si>
  <si>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</si>
  <si>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</si>
  <si>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</si>
  <si>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</si>
  <si>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</si>
  <si>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</si>
  <si>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</si>
  <si>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</si>
  <si>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</si>
  <si>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</si>
  <si>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</si>
  <si>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</si>
  <si>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</si>
  <si>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</si>
  <si>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</si>
  <si>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</si>
  <si>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</si>
  <si>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</si>
  <si>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</si>
  <si>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</si>
  <si>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</si>
  <si>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</si>
  <si>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</si>
  <si>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</si>
  <si>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</si>
  <si>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</si>
  <si>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</si>
  <si>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</si>
  <si>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</si>
  <si>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</si>
  <si>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</si>
  <si>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</si>
  <si>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</si>
  <si>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</si>
  <si>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</si>
  <si>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</si>
  <si>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</si>
  <si>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</si>
  <si>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</si>
  <si>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</si>
  <si>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</si>
  <si>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</si>
  <si>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</si>
  <si>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</si>
  <si>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</si>
  <si>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</si>
  <si>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</si>
  <si>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</si>
  <si>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</si>
  <si>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</si>
  <si>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</si>
  <si>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</si>
  <si>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</si>
  <si>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</si>
  <si>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</si>
  <si>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</si>
  <si>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</si>
  <si>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</si>
  <si>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</si>
  <si>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</si>
  <si>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</si>
  <si>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</si>
  <si>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</si>
  <si>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</si>
  <si>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</si>
  <si>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</si>
  <si>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</si>
  <si>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</si>
  <si>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</si>
  <si>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</si>
  <si>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</si>
  <si>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</si>
  <si>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</si>
  <si>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</si>
  <si>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</si>
  <si>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</si>
  <si>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</si>
  <si>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</si>
  <si>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</si>
  <si>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</si>
  <si>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</si>
  <si>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</si>
  <si>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</si>
  <si>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</si>
  <si>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</si>
  <si>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 xml:space="preserve">                                                                                                     ООО ХК "СДС-Энерго"                                                                                                            </t>
  </si>
  <si>
    <t>Кемеровская область</t>
  </si>
  <si>
    <t xml:space="preserve">                                                                                                                 ООО ХК "СДС-Энерго"                                                                                                                              </t>
  </si>
  <si>
    <t>н.д</t>
  </si>
  <si>
    <t xml:space="preserve">                                                                                                                   ООО ХК "СДС-Энерго"                                                                                               </t>
  </si>
  <si>
    <t xml:space="preserve">                                                                                           ООО ХК "СДС-Энерго"                                                                                                                         </t>
  </si>
  <si>
    <t>не требуется</t>
  </si>
  <si>
    <t>нет</t>
  </si>
  <si>
    <t>не применимо</t>
  </si>
  <si>
    <t xml:space="preserve">                                                                                                                                    ООО ХК "СДС-Энерго"                                                                                                                                                                      </t>
  </si>
  <si>
    <t>Прочие инвестиционные проекты</t>
  </si>
  <si>
    <t>нд</t>
  </si>
  <si>
    <t xml:space="preserve"> филиал ООО ХК "СДС-Энерго" - "Прокопьевскэнерго"</t>
  </si>
  <si>
    <t>передача электроэнергии</t>
  </si>
  <si>
    <t>ООО ХК "СДС-Энерго"</t>
  </si>
  <si>
    <t>нл</t>
  </si>
  <si>
    <t>филиал ООО ХК "СДС-Энерго" - "Прокопьевскэнерго"</t>
  </si>
  <si>
    <t>Выкуп ВЛ ОГР</t>
  </si>
  <si>
    <t>L_1.6.12</t>
  </si>
  <si>
    <t>Выкуп ВЛ Вольная</t>
  </si>
  <si>
    <t>M_1.6.13</t>
  </si>
  <si>
    <t>Выкуп ПС Вольная</t>
  </si>
  <si>
    <t>O_1.6.14</t>
  </si>
  <si>
    <t>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t>
  </si>
  <si>
    <t>Повышение надежности электроснабжения и обеспечение безперебойности работы оборудования</t>
  </si>
  <si>
    <t>Прокопьевский р-он Горный участок №1</t>
  </si>
  <si>
    <t>Развитие электрической сети</t>
  </si>
  <si>
    <t>Повышение качества обслуживания, увеличение протяженности линий электропередачи</t>
  </si>
  <si>
    <t>4 кв-л 2019г.,
3 кв-л 2021г.,
3 кв-л 2022г.,
3 кв-л 2024г.</t>
  </si>
  <si>
    <t>2019 год</t>
  </si>
  <si>
    <t>2020 г.</t>
  </si>
  <si>
    <t>2021 г.</t>
  </si>
  <si>
    <t>2022 г.</t>
  </si>
  <si>
    <t>2023 г.</t>
  </si>
  <si>
    <t>2024 г.</t>
  </si>
  <si>
    <t>4 Квартал</t>
  </si>
  <si>
    <t>3 Квартал</t>
  </si>
  <si>
    <t>2019г., 2021г.. 2022г.. 2024г.</t>
  </si>
  <si>
    <t>Цены заявок/ предложений (оферт), 
тыс. руб. 
(без НДС)</t>
  </si>
  <si>
    <t>Начальная (предельная) цена закупки по извещению/ уведомлению, 
тыс. руб. 
(без НДС)</t>
  </si>
  <si>
    <t>Наименования участников, подавших заявки/ предложения (оферты)</t>
  </si>
  <si>
    <t>Цены заявок/ предложений (оферт) после переторжек, тыс. руб. (без НДС)</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</si>
  <si>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</si>
  <si>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</si>
  <si>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начало (2019г)</t>
  </si>
  <si>
    <t>окончание (2024г)</t>
  </si>
  <si>
    <t>4 кв-л 2019г.,
3 кв-л 2020г.,
3 кв-л 2023г.,
3 кв-л 2024г.</t>
  </si>
  <si>
    <t>2019 год, 2020 год, 2023 год, 2024 год</t>
  </si>
  <si>
    <t>Ведомость амортизации объектов основных средств, справка по оценке рыночной стоимости</t>
  </si>
  <si>
    <t>Год раскрытия информации: 2020 год</t>
  </si>
  <si>
    <t>Год раскрытия информации: 2020год</t>
  </si>
  <si>
    <r>
      <t xml:space="preserve">Год раскрытия информации: </t>
    </r>
    <r>
      <rPr>
        <b/>
        <u/>
        <sz val="12"/>
        <rFont val="Times New Roman"/>
        <family val="1"/>
        <charset val="204"/>
      </rPr>
      <t>2020</t>
    </r>
    <r>
      <rPr>
        <b/>
        <sz val="12"/>
        <rFont val="Times New Roman"/>
        <family val="1"/>
        <charset val="204"/>
      </rPr>
      <t xml:space="preserve"> год</t>
    </r>
  </si>
  <si>
    <t xml:space="preserve">План 2019 года </t>
  </si>
  <si>
    <t xml:space="preserve"> по состоянию на 01.01.2019 год</t>
  </si>
  <si>
    <t xml:space="preserve"> по состоянию на 01.01.2020 год</t>
  </si>
  <si>
    <t>Предложения по корректировке плана</t>
  </si>
  <si>
    <r>
      <t>Год раскрытия информации:</t>
    </r>
    <r>
      <rPr>
        <b/>
        <u/>
        <sz val="12"/>
        <rFont val="Times New Roman"/>
        <family val="1"/>
        <charset val="204"/>
      </rPr>
      <t>2020</t>
    </r>
    <r>
      <rPr>
        <b/>
        <sz val="12"/>
        <rFont val="Times New Roman"/>
        <family val="1"/>
        <charset val="204"/>
      </rPr>
      <t xml:space="preserve"> год</t>
    </r>
  </si>
  <si>
    <r>
      <t>1. Подстанция ПС 35/6 кВ для участка "ОГР" (</t>
    </r>
    <r>
      <rPr>
        <u/>
        <sz val="12"/>
        <color theme="1"/>
        <rFont val="Times New Roman"/>
        <family val="1"/>
        <charset val="204"/>
      </rPr>
      <t>ОРУ 35кВ</t>
    </r>
    <r>
      <rPr>
        <sz val="12"/>
        <color theme="1"/>
        <rFont val="Times New Roman"/>
        <family val="1"/>
        <charset val="204"/>
      </rPr>
      <t xml:space="preserve"> - силовой двухобмоточный трансформатор ТДНС-10000/35/6 с РПН -1 шт., ТСН 35/0,4 кВ мощностью 100 кВА - 1 шт., линейный портал 35 кВ металлический 1 - шт., ошиновка гибкая 35 кВ 1 - шт., ТСН 6/0,4 кВ мощностью 100 кВА 1 - шт., прожекторная мачта с молниеотводом ПМЖ-16,6 - 1 шт., трансформатор напряжения ЗНОЛ-35 - 1 шт., трансформатор тока 35 кВ - 6 шт., контур заземления - 1 шт., </t>
    </r>
    <r>
      <rPr>
        <u/>
        <sz val="12"/>
        <color theme="1"/>
        <rFont val="Times New Roman"/>
        <family val="1"/>
        <charset val="204"/>
      </rPr>
      <t>ЗРУ 35 кВ</t>
    </r>
    <r>
      <rPr>
        <sz val="12"/>
        <color theme="1"/>
        <rFont val="Times New Roman"/>
        <family val="1"/>
        <charset val="204"/>
      </rPr>
      <t xml:space="preserve"> - шкаф КРУ серии КУ-35 с вакуумным выключателем ВР-35-35-20 - 5 шт., ОПН-35 - 3 шт., шкаф ТСН - 1 шт., </t>
    </r>
    <r>
      <rPr>
        <u/>
        <sz val="12"/>
        <color theme="1"/>
        <rFont val="Times New Roman"/>
        <family val="1"/>
        <charset val="204"/>
      </rPr>
      <t>ЗРУ 6 кВ</t>
    </r>
    <r>
      <rPr>
        <sz val="12"/>
        <color theme="1"/>
        <rFont val="Times New Roman"/>
        <family val="1"/>
        <charset val="204"/>
      </rPr>
      <t xml:space="preserve"> - трансформатор напряжения НАМИТ-10 - 1 шт., трансформатор тока 6 кВ - 15 шт., ошиновка жесткая 6 кВ - 1 шт., шкаф КРУ серии КУ-10Ц с вакуумным выключателем ВР 1(2)-10-20 - 8 шт., ОПН-10 - 7 шт., </t>
    </r>
    <r>
      <rPr>
        <u/>
        <sz val="12"/>
        <color theme="1"/>
        <rFont val="Times New Roman"/>
        <family val="1"/>
        <charset val="204"/>
      </rPr>
      <t>ОПУ</t>
    </r>
    <r>
      <rPr>
        <sz val="12"/>
        <color theme="1"/>
        <rFont val="Times New Roman"/>
        <family val="1"/>
        <charset val="204"/>
      </rPr>
      <t xml:space="preserve"> - система оперативного постоянного тока - 1 шт., система телемеханики (с АРМ) - 1 шт., автоматизированная информационно- измерительная система коммерческого учёта электроэнергии - 1 шт., шкаф оперативного тока - 1 шт., шкаф ШНВА - 1 шт., панель управления и учёта - 1 шт.,); 
2. 1. ВЛ 35 кВ от ПС 110/35/6 кВ "Вольная" до ПС 35/6 кВ "ОГР" (Одноцепная ВЛ 35кВ протяженностью 3,69 км. Провод сталеалюминиевый АС -150/34, грозотрос марки ОГТК-ц-1-10 - 3,69 км; опоры ж/б  - 21 шт, металлические 10 шт, изоляторы ЛК 120/35 - 42 шт, изоляторы ЛК 70/35 - 72 шт.); 
3. ВЛ 110 кВ от ПС 220/110/35 кВ "Соколовская" до ПС 110/35/6 кВ "Вольная", Провод сталеалюминиевый АС -185/43 - 37,5 км, грозотрос марки ОГТК-ц-1-16 (G652)-14/106 - 12,5 км; опоры ж/б  - 71 шт, металлические 29 шт, изоляторы ЛК 120/110 - 130 шт, изоляторы ЛК 70/110 - 90 шт.); 
4. Подстанция 110/35/6 кВ "Вольная" (</t>
    </r>
    <r>
      <rPr>
        <u/>
        <sz val="12"/>
        <color theme="1"/>
        <rFont val="Times New Roman"/>
        <family val="1"/>
        <charset val="204"/>
      </rPr>
      <t>ОРУ 110 кВ</t>
    </r>
    <r>
      <rPr>
        <sz val="12"/>
        <color theme="1"/>
        <rFont val="Times New Roman"/>
        <family val="1"/>
        <charset val="204"/>
      </rPr>
      <t xml:space="preserve"> - силовой трансформатор напряжением 110/35/6 кВ ТДТН-25000/110-У1 с РПН - 2 шт., трансформатор собственных нужд 6/0,4 кВ ТМ-160/6 - 2 шт., трансформатор напряжения НКФ-110-II ХЛ1 - 6 шт., трансформатор напряжения 35 кВ TJP 7.1 - 6 шт., портал 110 кВ металлический - 2 шт., портал 35 кВ металлический - 2 шт., ошиновка гибкая 110 кВ - 1 шт., ошиновка гибкая 35 кВ - 1 шт., прожекторная мачта с молниеотводом ПМЖ-16,6 - 2 шт., выключатель элегазазовый ВГТ-110II-40/3150ХЛ1 - 2 шт., разъединитель 110 кВ SGF123nII*-100УХЛ1+2Е - 6 шт., разъединитель 110 кВ SGF123nII*-100УХЛ1+1Е - 4 шт., трансформатор тока ТФЗМ 110Б - 6 шт., трансформатор тока 35 кВ ТЛК-35-1-0,5S/10P/10P - 18 шт., ЗОН-110Б-УХЛ1 - 2 шт., ОПН-П-110/88 УХЛ1 - 6 шт., шкаф ТН - 2 шт., нкаф ШЗВ - 2 шт., шкаф ШПВ - 2 шт., </t>
    </r>
    <r>
      <rPr>
        <u/>
        <sz val="12"/>
        <color theme="1"/>
        <rFont val="Times New Roman"/>
        <family val="1"/>
        <charset val="204"/>
      </rPr>
      <t>ЗРУ 35 кВ</t>
    </r>
    <r>
      <rPr>
        <sz val="12"/>
        <color theme="1"/>
        <rFont val="Times New Roman"/>
        <family val="1"/>
        <charset val="204"/>
      </rPr>
      <t xml:space="preserve"> - шкаф КРУ серии КУ-35 с вакуумным выключателем ВР-35-35-20 - 12 шт., ОПН MWK-41 - 10 шт., </t>
    </r>
    <r>
      <rPr>
        <u/>
        <sz val="12"/>
        <color theme="1"/>
        <rFont val="Times New Roman"/>
        <family val="1"/>
        <charset val="204"/>
      </rPr>
      <t>ЗРУ 6 кВ</t>
    </r>
    <r>
      <rPr>
        <sz val="12"/>
        <color theme="1"/>
        <rFont val="Times New Roman"/>
        <family val="1"/>
        <charset val="204"/>
      </rPr>
      <t xml:space="preserve"> - трансформатор напряжения 6 кВ НАМИТ-10-2 УХЛ2 - 2 шт., ОПН POLIM-D08N -  10 шт., ошиновка жесткая 6 кВ - 1 шт., шкаф КРУ серии КУ-10Ц с вакуумным выключателем ВР1(2)-10-20 - 15 шт., трансформатор тока 6 кВ ТЛК-10 - 18 шт., </t>
    </r>
    <r>
      <rPr>
        <u/>
        <sz val="12"/>
        <color theme="1"/>
        <rFont val="Times New Roman"/>
        <family val="1"/>
        <charset val="204"/>
      </rPr>
      <t>ОПУ</t>
    </r>
    <r>
      <rPr>
        <sz val="12"/>
        <color theme="1"/>
        <rFont val="Times New Roman"/>
        <family val="1"/>
        <charset val="204"/>
      </rPr>
      <t xml:space="preserve"> - система оперативного постоянного тока - 1 шт., система телемеханики (с АРМ) - 1 шт., автоматизированная информационно- измерительная система коммерческого учёта электроэнергии - 1 шт., шкаф оперативного тока - 1 шт.)   </t>
    </r>
  </si>
  <si>
    <r>
      <t xml:space="preserve">Год раскрытия информации: </t>
    </r>
    <r>
      <rPr>
        <b/>
        <u/>
        <sz val="12"/>
        <rFont val="Times New Roman"/>
        <family val="1"/>
        <charset val="204"/>
      </rPr>
      <t xml:space="preserve">2020 </t>
    </r>
    <r>
      <rPr>
        <b/>
        <sz val="12"/>
        <rFont val="Times New Roman"/>
        <family val="1"/>
        <charset val="204"/>
      </rPr>
      <t>год</t>
    </r>
  </si>
  <si>
    <t>J_1.6.4, L_1.6.11, M_1.6.12 O_1.6.13</t>
  </si>
  <si>
    <r>
      <t xml:space="preserve">Год раскрытия информации: </t>
    </r>
    <r>
      <rPr>
        <u/>
        <sz val="12"/>
        <rFont val="Times New Roman"/>
        <family val="1"/>
        <charset val="204"/>
      </rPr>
      <t>2020</t>
    </r>
    <r>
      <rPr>
        <b/>
        <sz val="12"/>
        <rFont val="Times New Roman"/>
        <family val="1"/>
        <charset val="204"/>
      </rPr>
      <t xml:space="preserve"> год</t>
    </r>
  </si>
  <si>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</si>
  <si>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</si>
  <si>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</si>
  <si>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</si>
  <si>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</si>
  <si>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1. Количественный показатель: 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 - 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  168,333млн.руб.      
2. Показатель энергетической эффективности: Снижение фактического процента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ее передаче: нд</t>
  </si>
  <si>
    <r>
      <t xml:space="preserve">Данный инвестиционный проект является одним из 37 и достигнутые им показатели влияют на достижение количественных показателей инвестиционной программы в целом. Количественный показатель: 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 - 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  168,333 млн.руб.          
</t>
    </r>
    <r>
      <rPr>
        <b/>
        <sz val="12"/>
        <color theme="1"/>
        <rFont val="Times New Roman"/>
        <family val="1"/>
        <charset val="204"/>
      </rPr>
      <t/>
    </r>
  </si>
  <si>
    <t>168,333 млн.руб. без НДС, 202 млн.руб. с НДС</t>
  </si>
  <si>
    <t>Выкуп ПС ОГР - 2019 г., ВЛ ОГР - 2020 г., ПС Вольная - 2023 г., ВЛ Вольная - 2024 г.</t>
  </si>
  <si>
    <t>Реализация данного проекта позволит обеспечить надежность электроснабжения социально - значимых объектов города.</t>
  </si>
  <si>
    <t>Пример заполнения:</t>
  </si>
  <si>
    <t>Год раскрытия информации: _________ год</t>
  </si>
  <si>
    <t xml:space="preserve">                                                                                                                                                                                                                 </t>
  </si>
  <si>
    <r>
      <t xml:space="preserve">      </t>
    </r>
    <r>
      <rPr>
        <b/>
        <u/>
        <sz val="9"/>
        <color rgb="FF0070C0"/>
        <rFont val="Times New Roman"/>
        <family val="1"/>
        <charset val="204"/>
      </rPr>
      <t xml:space="preserve">    Выкуп объектов электросетевого хозяйства:</t>
    </r>
    <r>
      <rPr>
        <b/>
        <u/>
        <sz val="9"/>
        <color theme="1"/>
        <rFont val="Times New Roman"/>
        <family val="1"/>
        <charset val="204"/>
      </rPr>
      <t xml:space="preserve">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                                                                                                                                                                                                       </t>
    </r>
  </si>
  <si>
    <t>N + 3</t>
  </si>
  <si>
    <t>N + 4</t>
  </si>
  <si>
    <t>N +5</t>
  </si>
  <si>
    <t>N + 6</t>
  </si>
  <si>
    <t>N + 7</t>
  </si>
  <si>
    <t>N + 8</t>
  </si>
  <si>
    <t>N + 9</t>
  </si>
  <si>
    <t>N +10</t>
  </si>
  <si>
    <t>N + 11</t>
  </si>
  <si>
    <t>N + 12</t>
  </si>
  <si>
    <t>N + 13</t>
  </si>
  <si>
    <t>N + 14</t>
  </si>
  <si>
    <t>N + 15</t>
  </si>
  <si>
    <t>всего за период реализации</t>
  </si>
  <si>
    <t>Остаточная стоимость объекта</t>
  </si>
  <si>
    <t>БЛОК "ДЛЯ ЗАПОЛНЕНИЯ ЦФО"</t>
  </si>
  <si>
    <t>Значение, 
тыс. руб. 
без НДС</t>
  </si>
  <si>
    <t>Общая стоимость объекта:</t>
  </si>
  <si>
    <t>в т.ч.:</t>
  </si>
  <si>
    <t>Проектные работы</t>
  </si>
  <si>
    <t>СМР</t>
  </si>
  <si>
    <t>Прочие работы</t>
  </si>
  <si>
    <t>ФОТ</t>
  </si>
  <si>
    <t>Стоимость реализации инвестиционного проекта по годам:</t>
  </si>
  <si>
    <t xml:space="preserve">1 й год </t>
  </si>
  <si>
    <t>2 й год</t>
  </si>
  <si>
    <t>3 й год</t>
  </si>
  <si>
    <t>4 й год</t>
  </si>
  <si>
    <t>Количество у.е. по объекту до реализаии инвестиционного проекта</t>
  </si>
  <si>
    <t>Стоимость содержания объекта рассчитанная по количеству у.е. до реализации инвестиционного проекта</t>
  </si>
  <si>
    <t>Количество у.е. по объекту после реализаии инвестиционного проекта</t>
  </si>
  <si>
    <t>Стоимость содержания объекта рассчитанная по количеству у.е. после реализации инвестиционного проекта</t>
  </si>
  <si>
    <t>Средняя стоимость содержания объекта дореализации инвестиционного проекта (по статистике предшествующих 3 лет)</t>
  </si>
  <si>
    <t>ГОД N-1</t>
  </si>
  <si>
    <t>Амортизация в месяц</t>
  </si>
  <si>
    <t>Налог на имущество</t>
  </si>
  <si>
    <t>Аренда земли</t>
  </si>
  <si>
    <t>Рентабельность</t>
  </si>
  <si>
    <t>Арендная плата в месяц</t>
  </si>
  <si>
    <t>ГОД N-2</t>
  </si>
  <si>
    <t>ГОД N-3</t>
  </si>
  <si>
    <t>Стоимость содержания объекта после реализации инвестиционного проекта</t>
  </si>
  <si>
    <t>Плата за землю</t>
  </si>
  <si>
    <t>Итого затрат в месяц</t>
  </si>
  <si>
    <t>Стоимость прочих расходов после реализации инвестиционного проекта:</t>
  </si>
  <si>
    <t>Оплата услуг ОАО "ФСК ЕЭС"</t>
  </si>
  <si>
    <t>Электроэнергия на технологические нужды (потери)</t>
  </si>
  <si>
    <t>Оплата услуг сетевым компаниям (МРСК)</t>
  </si>
  <si>
    <t>Выручка от реализации инвестиционного проекта:</t>
  </si>
  <si>
    <t>Технико-экономическое обоснование:</t>
  </si>
  <si>
    <t xml:space="preserve">Эксплуатация сетей одной организацией повышается надёжность электроснабжения и сокращение времени ликвидации аварий за счёт управления сетями с одного диспетчерского центра. 
Приобретение объектов электросетевого хозяйства "Вольная – ОГР" позволит организовать управление нагрузками в одной территориальной сетевой организации. Данное действие направлено в первую очередь на решение технической задачи повышения надежности электроснабжения горнодобывающего предприятия и минимизации потерь в линиях электропередачи (задачи энергосбережения) путем оптимальной загрузки питающих центров, а также максимальному ускорению процесса технологического присоединения энергопринимающих объектов потребителя к сетям территориальной сетевой организации.
Выкуп объектов электросетевого комплекса "Вольная – ОГР" в составе ООО ХК «СДС-Энерго» позволяет повысить надежность электроснабжения путем проведения единой технической политики, управления режимами сети с единого Центра управления сетями, ускорения времени ликвидации повреждений, наличия возможности оперативного переключения энергопринимающих устройств потребителя между центрами питания. 
Кроме этого, решение технической задачи оптимальной загрузки сетей позволяет реализовывать мероприятия по энергосбережению и отказаться от включения в состав НВВ мероприятий, направленных на увеличение мощностей питающих центров, усиления связей между существующими объектами электросетевого хозяйства, которые увеличивают тарифы на услуги по передаче электрической энергии по сетям Кемеровской области и снижают общую инвестиционную привлекательность Кемеровской области для развития промышленности. 
Таким образом, считаю, что приобретение объектов электросетевого хозяйства "Вольная – ОГР" для снабжения потребителя, осуществляющего разработку угольных месторождений участков недр Майский, Весенний, Перспективный обусловлено технической необходимостью и технически оправдано.
</t>
  </si>
  <si>
    <t>Плановый годовой экономический эффект:</t>
  </si>
  <si>
    <t xml:space="preserve">В результате приобретения объектов электросетевого хозяйства "Вольная – ОГР", расходы на содержание, включающие в себя амортизацию (923 тыс. руб.) и налог на имущество (254 тыс. руб.), составляют 1 177 тыс. руб. в месяц и 14 121 тыс. руб. в год.
Таким образом, можно сделать вывод, что коммерческая эффективность, полученная в результате отказа от договора аренды путем выкупа объектов электросетевого хозяйства "Вольная – ОГР", составила 9 407 тыс. руб. в год.
</t>
  </si>
  <si>
    <t>Общая стоимость объекта, тыс.руб. без НДС</t>
  </si>
  <si>
    <t>Прочие расходы, тыс.руб. без НДС на объект</t>
  </si>
  <si>
    <t>Затраты на ремонт объекта, тыс. руб. без НДС</t>
  </si>
  <si>
    <t>Прочие расходы при эксплуатации объекта, тыс. руб. без НДС</t>
  </si>
  <si>
    <t>Утвержденный план</t>
  </si>
  <si>
    <t>Сметная стоимость проекта в ценах 2019-2024 года с НДС, млн.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</si>
</sst>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00"/>
    <numFmt numFmtId="168" formatCode="#,##0.000"/>
    <numFmt numFmtId="169" formatCode="0.0"/>
    <numFmt numFmtId="170" formatCode="#,##0.0"/>
  </numFmts>
  <fonts count="7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b/>
      <u/>
      <sz val="12"/>
      <name val="Times New Roman"/>
      <family val="1"/>
      <charset val="204"/>
    </font>
    <font>
      <b/>
      <sz val="10"/>
      <color theme="1"/>
      <name val="Times New Roman"/>
      <family val="1"/>
      <charset val="204"/>
    </font>
    <font>
      <b/>
      <sz val="10"/>
      <name val="Times New Roman"/>
      <family val="1"/>
      <charset val="204"/>
    </font>
    <font>
      <b/>
      <sz val="10"/>
      <color rgb="FF000000"/>
      <name val="Times New Roman"/>
      <family val="1"/>
      <charset val="204"/>
    </font>
    <font>
      <u/>
      <sz val="12"/>
      <color theme="1"/>
      <name val="Times New Roman"/>
      <family val="1"/>
      <charset val="204"/>
    </font>
    <font>
      <i/>
      <sz val="12"/>
      <color rgb="FF0070C0"/>
      <name val="Arial"/>
      <family val="2"/>
      <charset val="204"/>
    </font>
    <font>
      <b/>
      <u/>
      <sz val="9"/>
      <color rgb="FF0070C0"/>
      <name val="Times New Roman"/>
      <family val="1"/>
      <charset val="204"/>
    </font>
    <font>
      <i/>
      <sz val="10"/>
      <color rgb="FF0070C0"/>
      <name val="Calibri"/>
      <family val="2"/>
      <charset val="204"/>
      <scheme val="minor"/>
    </font>
    <font>
      <i/>
      <u/>
      <sz val="10"/>
      <color rgb="FF0070C0"/>
      <name val="Calibri"/>
      <family val="2"/>
      <charset val="204"/>
      <scheme val="minor"/>
    </font>
    <font>
      <i/>
      <sz val="9"/>
      <color rgb="FF0070C0"/>
      <name val="Times New Roman"/>
      <family val="1"/>
      <charset val="204"/>
    </font>
    <font>
      <i/>
      <sz val="11"/>
      <color rgb="FF0070C0"/>
      <name val="Calibri"/>
      <family val="2"/>
      <charset val="204"/>
      <scheme val="minor"/>
    </font>
    <font>
      <sz val="9"/>
      <color rgb="FF0070C0"/>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0" fillId="0" borderId="0"/>
  </cellStyleXfs>
  <cellXfs count="47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7" fillId="0" borderId="1" xfId="1" applyFont="1" applyBorder="1" applyAlignment="1">
      <alignment vertical="center"/>
    </xf>
    <xf numFmtId="49" fontId="7" fillId="0" borderId="1" xfId="1" applyNumberFormat="1" applyFont="1" applyBorder="1" applyAlignment="1">
      <alignment vertical="center"/>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Border="1" applyAlignment="1"/>
    <xf numFmtId="0" fontId="11" fillId="0" borderId="0" xfId="2" applyFont="1" applyFill="1" applyBorder="1"/>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0" xfId="52" applyFont="1" applyAlignment="1"/>
    <xf numFmtId="0" fontId="50" fillId="0" borderId="0" xfId="2" applyFont="1" applyFill="1" applyAlignment="1"/>
    <xf numFmtId="0" fontId="11" fillId="0" borderId="1" xfId="2" applyFont="1" applyFill="1" applyBorder="1"/>
    <xf numFmtId="0" fontId="11" fillId="0" borderId="1" xfId="2" applyNumberFormat="1" applyFont="1" applyFill="1" applyBorder="1" applyAlignment="1">
      <alignment horizontal="center" vertical="top" wrapText="1"/>
    </xf>
    <xf numFmtId="0" fontId="43" fillId="0" borderId="1" xfId="2" applyNumberFormat="1" applyFont="1" applyFill="1" applyBorder="1" applyAlignment="1">
      <alignment horizontal="center" vertical="top" wrapText="1"/>
    </xf>
    <xf numFmtId="0" fontId="44" fillId="0" borderId="1" xfId="45" applyFont="1" applyFill="1" applyBorder="1" applyAlignment="1">
      <alignment horizontal="left" vertical="center" wrapText="1"/>
    </xf>
    <xf numFmtId="0" fontId="0" fillId="0" borderId="1" xfId="0" applyBorder="1"/>
    <xf numFmtId="0" fontId="0" fillId="0" borderId="1" xfId="0" applyFill="1" applyBorder="1" applyAlignment="1">
      <alignment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5" fillId="0" borderId="0" xfId="50" applyFont="1"/>
    <xf numFmtId="49" fontId="56" fillId="0" borderId="0" xfId="50" applyNumberFormat="1" applyFont="1"/>
    <xf numFmtId="49" fontId="56" fillId="0" borderId="0" xfId="50" applyNumberFormat="1" applyFont="1" applyAlignment="1">
      <alignment vertical="center"/>
    </xf>
    <xf numFmtId="0" fontId="1" fillId="0" borderId="0" xfId="50" applyAlignment="1">
      <alignment vertical="center"/>
    </xf>
    <xf numFmtId="49" fontId="55" fillId="0" borderId="0" xfId="50" applyNumberFormat="1" applyFont="1" applyAlignment="1">
      <alignment vertical="center"/>
    </xf>
    <xf numFmtId="0" fontId="56" fillId="0" borderId="0" xfId="50" applyFont="1"/>
    <xf numFmtId="0" fontId="57" fillId="0" borderId="25" xfId="50" applyFont="1" applyBorder="1" applyAlignment="1">
      <alignment vertical="center"/>
    </xf>
    <xf numFmtId="0" fontId="57" fillId="0" borderId="26" xfId="50" applyFont="1" applyBorder="1" applyAlignment="1">
      <alignment vertical="center"/>
    </xf>
    <xf numFmtId="0" fontId="55" fillId="0" borderId="0" xfId="50" applyFont="1" applyAlignment="1">
      <alignment vertical="center"/>
    </xf>
    <xf numFmtId="0" fontId="55" fillId="0" borderId="0" xfId="50" applyFont="1" applyBorder="1" applyAlignment="1">
      <alignment vertical="center"/>
    </xf>
    <xf numFmtId="0" fontId="55" fillId="0" borderId="0" xfId="50" applyFont="1" applyFill="1" applyBorder="1" applyAlignment="1">
      <alignment horizontal="center" vertical="center"/>
    </xf>
    <xf numFmtId="0" fontId="1" fillId="0" borderId="0" xfId="50" applyAlignment="1"/>
    <xf numFmtId="0" fontId="59" fillId="0" borderId="0" xfId="50" applyFont="1" applyAlignment="1">
      <alignment vertical="center" wrapText="1"/>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4" fillId="0" borderId="1" xfId="1" applyFont="1" applyBorder="1" applyAlignment="1">
      <alignment horizontal="center" vertical="center"/>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1" fillId="0" borderId="0" xfId="1" applyFont="1"/>
    <xf numFmtId="0" fontId="38" fillId="0" borderId="0" xfId="2" applyFont="1" applyFill="1"/>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2" fillId="0" borderId="0" xfId="0" applyFont="1"/>
    <xf numFmtId="0" fontId="8" fillId="0" borderId="0" xfId="1" applyFont="1" applyAlignment="1">
      <alignment horizontal="center" vertical="center"/>
    </xf>
    <xf numFmtId="0" fontId="11" fillId="0" borderId="1" xfId="1" applyFont="1" applyBorder="1" applyAlignment="1">
      <alignment horizontal="left" vertical="center" wrapText="1"/>
    </xf>
    <xf numFmtId="0" fontId="43" fillId="0" borderId="1" xfId="62" applyFont="1" applyBorder="1" applyAlignment="1">
      <alignment horizontal="left" vertical="center" wrapText="1"/>
    </xf>
    <xf numFmtId="167" fontId="7" fillId="0" borderId="1" xfId="1" applyNumberFormat="1" applyFont="1" applyFill="1" applyBorder="1" applyAlignment="1">
      <alignment horizontal="left" vertical="center" wrapText="1"/>
    </xf>
    <xf numFmtId="49" fontId="37" fillId="0" borderId="1" xfId="49" applyNumberFormat="1" applyFont="1" applyBorder="1" applyAlignment="1">
      <alignment horizontal="center" vertical="center" wrapText="1"/>
    </xf>
    <xf numFmtId="1" fontId="37" fillId="0" borderId="1" xfId="49" applyNumberFormat="1" applyFont="1" applyBorder="1" applyAlignment="1">
      <alignment horizontal="center" vertical="center" wrapText="1"/>
    </xf>
    <xf numFmtId="168" fontId="37" fillId="0" borderId="1" xfId="49" applyNumberFormat="1" applyFont="1" applyBorder="1" applyAlignment="1">
      <alignment horizontal="center" vertical="center"/>
    </xf>
    <xf numFmtId="167" fontId="41" fillId="0" borderId="1" xfId="2" applyNumberFormat="1" applyFont="1" applyFill="1" applyBorder="1" applyAlignment="1">
      <alignment horizontal="justify" vertical="top" wrapText="1"/>
    </xf>
    <xf numFmtId="0" fontId="11" fillId="0" borderId="1" xfId="1" applyFont="1" applyFill="1" applyBorder="1" applyAlignment="1">
      <alignment horizontal="left" vertical="center" wrapText="1"/>
    </xf>
    <xf numFmtId="1" fontId="37" fillId="0" borderId="1" xfId="49" applyNumberFormat="1" applyFont="1" applyFill="1" applyBorder="1" applyAlignment="1">
      <alignment horizontal="center" vertical="center" wrapText="1"/>
    </xf>
    <xf numFmtId="0" fontId="63" fillId="0" borderId="0" xfId="49" applyFont="1" applyFill="1"/>
    <xf numFmtId="0" fontId="65" fillId="0" borderId="1" xfId="49" applyFont="1" applyFill="1" applyBorder="1" applyAlignment="1">
      <alignment horizontal="center" vertical="center" wrapText="1"/>
    </xf>
    <xf numFmtId="0" fontId="65" fillId="0" borderId="1" xfId="49" applyFont="1" applyFill="1" applyBorder="1" applyAlignment="1">
      <alignment horizontal="center" vertical="center"/>
    </xf>
    <xf numFmtId="0" fontId="11" fillId="0" borderId="0" xfId="1" applyFont="1" applyFill="1" applyBorder="1" applyAlignment="1">
      <alignment horizontal="left" vertical="center" wrapText="1"/>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11" fillId="0" borderId="0" xfId="2" applyFont="1" applyFill="1" applyBorder="1" applyAlignment="1">
      <alignment horizontal="left" wrapText="1"/>
    </xf>
    <xf numFmtId="0" fontId="46" fillId="0" borderId="1" xfId="2" applyFont="1" applyFill="1" applyBorder="1" applyAlignment="1">
      <alignment horizontal="center" vertical="center" wrapText="1"/>
    </xf>
    <xf numFmtId="1" fontId="37" fillId="0" borderId="1" xfId="49" applyNumberFormat="1" applyFont="1" applyFill="1" applyBorder="1" applyAlignment="1">
      <alignment horizontal="center" vertical="center"/>
    </xf>
    <xf numFmtId="167" fontId="37" fillId="0" borderId="1" xfId="49" applyNumberFormat="1" applyFont="1" applyFill="1" applyBorder="1" applyAlignment="1">
      <alignment horizontal="center" vertical="center"/>
    </xf>
    <xf numFmtId="0" fontId="38" fillId="0" borderId="0" xfId="2" applyFont="1" applyFill="1" applyAlignment="1">
      <alignment horizontal="right" vertical="center"/>
    </xf>
    <xf numFmtId="0" fontId="38" fillId="0" borderId="0" xfId="2" applyFont="1" applyFill="1" applyAlignment="1">
      <alignment horizontal="right"/>
    </xf>
    <xf numFmtId="0" fontId="12" fillId="0" borderId="0" xfId="2" applyFont="1" applyFill="1" applyAlignment="1">
      <alignment horizontal="right"/>
    </xf>
    <xf numFmtId="0" fontId="43" fillId="0" borderId="1" xfId="2" applyFont="1" applyFill="1" applyBorder="1" applyAlignment="1">
      <alignment vertical="top" wrapText="1"/>
    </xf>
    <xf numFmtId="0" fontId="11" fillId="0" borderId="1" xfId="2" applyFont="1" applyFill="1" applyBorder="1" applyAlignment="1">
      <alignment horizontal="left" vertical="top" wrapText="1"/>
    </xf>
    <xf numFmtId="0" fontId="43" fillId="0" borderId="1" xfId="2" applyFont="1" applyFill="1" applyBorder="1" applyAlignment="1">
      <alignment horizontal="left" vertical="top" wrapText="1"/>
    </xf>
    <xf numFmtId="0" fontId="43" fillId="0" borderId="0" xfId="0" applyFont="1" applyFill="1" applyAlignment="1">
      <alignment horizontal="center" vertical="center"/>
    </xf>
    <xf numFmtId="0" fontId="5" fillId="0" borderId="0" xfId="1" applyFont="1" applyAlignment="1">
      <alignment horizontal="center" vertical="center"/>
    </xf>
    <xf numFmtId="0" fontId="40"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43" fillId="0" borderId="2" xfId="62" applyFont="1" applyFill="1" applyBorder="1" applyAlignment="1">
      <alignment horizontal="center" vertical="center" wrapText="1"/>
    </xf>
    <xf numFmtId="0" fontId="43" fillId="0" borderId="2" xfId="62" applyFont="1" applyBorder="1" applyAlignment="1">
      <alignment horizontal="center" vertical="center" wrapText="1"/>
    </xf>
    <xf numFmtId="0" fontId="9" fillId="0" borderId="0" xfId="1" applyFont="1" applyAlignment="1">
      <alignment vertical="center"/>
    </xf>
    <xf numFmtId="0" fontId="2" fillId="0" borderId="1" xfId="0" applyFont="1" applyBorder="1" applyAlignment="1">
      <alignment horizontal="center" vertical="center" wrapText="1"/>
    </xf>
    <xf numFmtId="0" fontId="40" fillId="0" borderId="4" xfId="1" applyFont="1" applyBorder="1" applyAlignment="1">
      <alignment horizontal="center" vertical="center" wrapText="1"/>
    </xf>
    <xf numFmtId="167" fontId="11" fillId="0" borderId="0" xfId="2" applyNumberFormat="1" applyFont="1"/>
    <xf numFmtId="0" fontId="11" fillId="25" borderId="0" xfId="2" applyFont="1" applyFill="1"/>
    <xf numFmtId="0" fontId="8" fillId="25" borderId="0" xfId="2" applyFont="1" applyFill="1" applyAlignment="1">
      <alignment vertical="center"/>
    </xf>
    <xf numFmtId="0" fontId="12" fillId="25" borderId="0" xfId="2" applyFont="1" applyFill="1" applyAlignment="1"/>
    <xf numFmtId="0" fontId="43" fillId="25" borderId="1" xfId="2" applyFont="1" applyFill="1" applyBorder="1" applyAlignment="1">
      <alignment horizontal="center" vertical="center" textRotation="90" wrapText="1"/>
    </xf>
    <xf numFmtId="0" fontId="43" fillId="25" borderId="1" xfId="2" applyFont="1" applyFill="1" applyBorder="1" applyAlignment="1">
      <alignment horizontal="center" vertical="center" wrapText="1"/>
    </xf>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0" fontId="11" fillId="25" borderId="1" xfId="2" applyFont="1" applyFill="1" applyBorder="1" applyAlignment="1">
      <alignment horizontal="center"/>
    </xf>
    <xf numFmtId="0" fontId="11" fillId="25" borderId="0" xfId="2" applyFont="1" applyFill="1" applyBorder="1" applyAlignment="1">
      <alignment wrapText="1"/>
    </xf>
    <xf numFmtId="0" fontId="11" fillId="25" borderId="10" xfId="2" applyFont="1" applyFill="1" applyBorder="1" applyAlignment="1">
      <alignment horizontal="center" vertical="center" wrapText="1"/>
    </xf>
    <xf numFmtId="0" fontId="48" fillId="25" borderId="1" xfId="45" applyFont="1" applyFill="1" applyBorder="1" applyAlignment="1">
      <alignment horizontal="center" vertical="center" wrapText="1"/>
    </xf>
    <xf numFmtId="0" fontId="38" fillId="25" borderId="0" xfId="2" applyFont="1" applyFill="1"/>
    <xf numFmtId="0" fontId="38" fillId="25" borderId="0" xfId="2" applyFont="1" applyFill="1" applyAlignment="1">
      <alignment horizontal="right" vertical="center"/>
    </xf>
    <xf numFmtId="0" fontId="38" fillId="25" borderId="0" xfId="2" applyFont="1" applyFill="1" applyAlignment="1">
      <alignment horizontal="right"/>
    </xf>
    <xf numFmtId="0" fontId="12" fillId="25" borderId="0" xfId="2" applyFont="1" applyFill="1" applyAlignment="1">
      <alignment horizontal="right"/>
    </xf>
    <xf numFmtId="0" fontId="5" fillId="25" borderId="0" xfId="1" applyFont="1" applyFill="1" applyAlignment="1">
      <alignment vertical="center"/>
    </xf>
    <xf numFmtId="0" fontId="4" fillId="25" borderId="0" xfId="1" applyFont="1" applyFill="1" applyBorder="1" applyAlignment="1">
      <alignment vertical="center"/>
    </xf>
    <xf numFmtId="0" fontId="43" fillId="25" borderId="10" xfId="2" applyFont="1" applyFill="1" applyBorder="1" applyAlignment="1">
      <alignment horizontal="center" vertical="center" wrapText="1"/>
    </xf>
    <xf numFmtId="0" fontId="11" fillId="25" borderId="0" xfId="2" applyFont="1" applyFill="1" applyBorder="1" applyAlignment="1">
      <alignment horizontal="left" vertical="center" wrapText="1"/>
    </xf>
    <xf numFmtId="0" fontId="11" fillId="25" borderId="0" xfId="2" applyFont="1" applyFill="1" applyBorder="1" applyAlignment="1">
      <alignment horizontal="center" vertical="center" wrapText="1"/>
    </xf>
    <xf numFmtId="0" fontId="11" fillId="25" borderId="0" xfId="2" applyFont="1" applyFill="1" applyBorder="1" applyAlignment="1">
      <alignment horizontal="left" wrapText="1"/>
    </xf>
    <xf numFmtId="0" fontId="11" fillId="25" borderId="0" xfId="2" applyFont="1" applyFill="1" applyAlignment="1">
      <alignment horizontal="left" wrapText="1"/>
    </xf>
    <xf numFmtId="0" fontId="11" fillId="25" borderId="0" xfId="2" applyFont="1" applyFill="1" applyBorder="1"/>
    <xf numFmtId="2" fontId="11" fillId="25" borderId="0" xfId="2" applyNumberFormat="1" applyFont="1" applyFill="1" applyAlignment="1">
      <alignment horizontal="center" vertical="top" wrapText="1"/>
    </xf>
    <xf numFmtId="0" fontId="11" fillId="25" borderId="0" xfId="2" applyFont="1" applyFill="1" applyBorder="1" applyAlignment="1">
      <alignment horizontal="left"/>
    </xf>
    <xf numFmtId="0" fontId="11" fillId="25" borderId="0" xfId="2" applyFont="1" applyFill="1" applyBorder="1" applyAlignment="1"/>
    <xf numFmtId="0" fontId="11" fillId="25" borderId="0" xfId="2" applyFont="1" applyFill="1" applyAlignment="1">
      <alignment horizontal="left" vertical="center" wrapText="1"/>
    </xf>
    <xf numFmtId="0" fontId="40" fillId="0" borderId="4" xfId="1" applyFont="1" applyFill="1" applyBorder="1" applyAlignment="1">
      <alignment horizontal="center" vertical="center" wrapText="1"/>
    </xf>
    <xf numFmtId="0" fontId="7" fillId="25" borderId="1" xfId="1" applyFont="1" applyFill="1" applyBorder="1" applyAlignment="1">
      <alignment horizontal="left" vertical="center" wrapText="1"/>
    </xf>
    <xf numFmtId="0" fontId="36" fillId="25" borderId="0" xfId="0" applyFont="1" applyFill="1" applyAlignment="1">
      <alignment vertical="center" wrapText="1"/>
    </xf>
    <xf numFmtId="0" fontId="36" fillId="0" borderId="1" xfId="1" applyFont="1" applyBorder="1" applyAlignment="1">
      <alignment horizontal="center" vertical="center"/>
    </xf>
    <xf numFmtId="167" fontId="7" fillId="0" borderId="1" xfId="1" applyNumberFormat="1" applyFont="1" applyFill="1" applyBorder="1" applyAlignment="1">
      <alignment horizontal="center" vertical="center" wrapText="1"/>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55" fillId="0" borderId="28" xfId="50" applyFont="1" applyBorder="1" applyAlignment="1">
      <alignment vertical="center"/>
    </xf>
    <xf numFmtId="0" fontId="55" fillId="0" borderId="1" xfId="50" applyFont="1" applyBorder="1" applyAlignment="1">
      <alignment vertical="center"/>
    </xf>
    <xf numFmtId="0" fontId="55" fillId="0" borderId="29" xfId="50" applyFont="1" applyBorder="1" applyAlignment="1">
      <alignment horizontal="center" vertical="center"/>
    </xf>
    <xf numFmtId="0" fontId="57" fillId="0" borderId="1" xfId="50" applyFont="1" applyBorder="1" applyAlignment="1">
      <alignment vertical="center"/>
    </xf>
    <xf numFmtId="0" fontId="69" fillId="0" borderId="0" xfId="1" applyFont="1"/>
    <xf numFmtId="0" fontId="57" fillId="0" borderId="20" xfId="50" applyFont="1" applyBorder="1" applyAlignment="1"/>
    <xf numFmtId="0" fontId="57" fillId="0" borderId="0" xfId="50" applyFont="1" applyBorder="1" applyAlignment="1"/>
    <xf numFmtId="169" fontId="55" fillId="0" borderId="1" xfId="50" applyNumberFormat="1" applyFont="1" applyFill="1" applyBorder="1" applyAlignment="1">
      <alignment vertical="center"/>
    </xf>
    <xf numFmtId="170" fontId="55" fillId="0" borderId="1" xfId="50" applyNumberFormat="1" applyFont="1" applyFill="1" applyBorder="1" applyAlignment="1">
      <alignment vertical="center"/>
    </xf>
    <xf numFmtId="3" fontId="55" fillId="0" borderId="1" xfId="50" applyNumberFormat="1" applyFont="1" applyFill="1" applyBorder="1" applyAlignment="1">
      <alignment vertical="center"/>
    </xf>
    <xf numFmtId="0" fontId="58" fillId="0" borderId="0" xfId="50" applyFont="1" applyBorder="1" applyAlignment="1">
      <alignment vertical="center"/>
    </xf>
    <xf numFmtId="0" fontId="55" fillId="0" borderId="29" xfId="50" applyFont="1" applyBorder="1" applyAlignment="1">
      <alignment horizontal="center" vertical="center" wrapText="1"/>
    </xf>
    <xf numFmtId="3" fontId="55" fillId="0" borderId="1" xfId="50" applyNumberFormat="1" applyFont="1" applyFill="1" applyBorder="1" applyAlignment="1">
      <alignment horizontal="center" vertical="center"/>
    </xf>
    <xf numFmtId="3" fontId="55" fillId="0" borderId="25" xfId="50" applyNumberFormat="1" applyFont="1" applyFill="1" applyBorder="1" applyAlignment="1">
      <alignment horizontal="center" vertical="center"/>
    </xf>
    <xf numFmtId="3" fontId="55" fillId="0" borderId="0" xfId="50" applyNumberFormat="1" applyFont="1" applyBorder="1" applyAlignment="1">
      <alignment vertical="center"/>
    </xf>
    <xf numFmtId="3" fontId="55" fillId="0" borderId="0" xfId="50" applyNumberFormat="1" applyFont="1" applyBorder="1"/>
    <xf numFmtId="3" fontId="55" fillId="0" borderId="0" xfId="50" applyNumberFormat="1" applyFont="1" applyBorder="1" applyAlignment="1"/>
    <xf numFmtId="3" fontId="56" fillId="0" borderId="0" xfId="50" applyNumberFormat="1" applyFont="1" applyBorder="1"/>
    <xf numFmtId="3" fontId="1" fillId="0" borderId="0" xfId="50" applyNumberFormat="1"/>
    <xf numFmtId="3" fontId="55" fillId="0" borderId="29" xfId="50" applyNumberFormat="1" applyFont="1" applyBorder="1" applyAlignment="1">
      <alignment horizontal="center" vertical="center"/>
    </xf>
    <xf numFmtId="3" fontId="55" fillId="0" borderId="29" xfId="50" applyNumberFormat="1" applyFont="1" applyBorder="1" applyAlignment="1">
      <alignment horizontal="center" vertical="center" wrapText="1"/>
    </xf>
    <xf numFmtId="3" fontId="55" fillId="0" borderId="2" xfId="50" applyNumberFormat="1" applyFont="1" applyFill="1" applyBorder="1" applyAlignment="1">
      <alignment horizontal="center" vertical="center"/>
    </xf>
    <xf numFmtId="3" fontId="55" fillId="0" borderId="0" xfId="50" applyNumberFormat="1" applyFont="1" applyAlignment="1">
      <alignment vertical="center"/>
    </xf>
    <xf numFmtId="3" fontId="55" fillId="0" borderId="0" xfId="50" applyNumberFormat="1" applyFont="1"/>
    <xf numFmtId="3" fontId="55" fillId="0" borderId="0" xfId="50" applyNumberFormat="1" applyFont="1" applyAlignment="1"/>
    <xf numFmtId="3" fontId="38" fillId="0" borderId="0" xfId="50" applyNumberFormat="1" applyFont="1"/>
    <xf numFmtId="3" fontId="57" fillId="0" borderId="2" xfId="50" applyNumberFormat="1" applyFont="1" applyFill="1" applyBorder="1" applyAlignment="1">
      <alignment horizontal="center" vertical="center"/>
    </xf>
    <xf numFmtId="3" fontId="57" fillId="0" borderId="1" xfId="50" applyNumberFormat="1" applyFont="1" applyFill="1" applyBorder="1" applyAlignment="1">
      <alignment horizontal="center" vertical="center"/>
    </xf>
    <xf numFmtId="3" fontId="57" fillId="0" borderId="25" xfId="50" applyNumberFormat="1" applyFont="1" applyFill="1" applyBorder="1" applyAlignment="1">
      <alignment horizontal="center" vertical="center"/>
    </xf>
    <xf numFmtId="3" fontId="55" fillId="0" borderId="4" xfId="50" applyNumberFormat="1" applyFont="1" applyBorder="1" applyAlignment="1">
      <alignment horizontal="center" vertical="center"/>
    </xf>
    <xf numFmtId="3" fontId="55" fillId="0" borderId="2" xfId="50" applyNumberFormat="1" applyFont="1" applyBorder="1" applyAlignment="1">
      <alignment horizontal="center" vertical="center"/>
    </xf>
    <xf numFmtId="3" fontId="57" fillId="0" borderId="1" xfId="50" applyNumberFormat="1" applyFont="1" applyFill="1" applyBorder="1" applyAlignment="1">
      <alignment horizontal="center"/>
    </xf>
    <xf numFmtId="3" fontId="57" fillId="0" borderId="47" xfId="50" applyNumberFormat="1" applyFont="1" applyFill="1" applyBorder="1" applyAlignment="1">
      <alignment horizontal="center"/>
    </xf>
    <xf numFmtId="3" fontId="55" fillId="0" borderId="1" xfId="50" applyNumberFormat="1" applyFont="1" applyFill="1" applyBorder="1" applyAlignment="1">
      <alignment horizontal="center"/>
    </xf>
    <xf numFmtId="3" fontId="55" fillId="0" borderId="47" xfId="50" applyNumberFormat="1" applyFont="1" applyFill="1" applyBorder="1" applyAlignment="1">
      <alignment horizontal="center"/>
    </xf>
    <xf numFmtId="4" fontId="55" fillId="0" borderId="1" xfId="50" applyNumberFormat="1" applyFont="1" applyFill="1" applyBorder="1" applyAlignment="1">
      <alignment horizontal="center"/>
    </xf>
    <xf numFmtId="4" fontId="57" fillId="0" borderId="1" xfId="50" applyNumberFormat="1" applyFont="1" applyFill="1" applyBorder="1" applyAlignment="1">
      <alignment horizontal="center"/>
    </xf>
    <xf numFmtId="3" fontId="57" fillId="0" borderId="25" xfId="50" applyNumberFormat="1" applyFont="1" applyFill="1" applyBorder="1" applyAlignment="1">
      <alignment horizontal="center"/>
    </xf>
    <xf numFmtId="4" fontId="57" fillId="0" borderId="25" xfId="50" applyNumberFormat="1" applyFont="1" applyFill="1" applyBorder="1" applyAlignment="1">
      <alignment horizontal="center"/>
    </xf>
    <xf numFmtId="3" fontId="57" fillId="0" borderId="48" xfId="50" applyNumberFormat="1" applyFont="1" applyFill="1" applyBorder="1" applyAlignment="1">
      <alignment horizontal="center"/>
    </xf>
    <xf numFmtId="0" fontId="0" fillId="24" borderId="0" xfId="50" applyFont="1" applyFill="1"/>
    <xf numFmtId="0" fontId="1" fillId="24" borderId="0" xfId="50" applyFill="1"/>
    <xf numFmtId="0" fontId="55" fillId="26" borderId="1" xfId="50" applyFont="1" applyFill="1" applyBorder="1" applyAlignment="1">
      <alignment vertical="center"/>
    </xf>
    <xf numFmtId="0" fontId="71" fillId="0" borderId="0" xfId="50" applyFont="1"/>
    <xf numFmtId="0" fontId="72" fillId="0" borderId="0" xfId="50" applyFont="1" applyBorder="1" applyAlignment="1">
      <alignment vertical="top"/>
    </xf>
    <xf numFmtId="0" fontId="71" fillId="0" borderId="0" xfId="50" applyFont="1" applyBorder="1" applyAlignment="1"/>
    <xf numFmtId="0" fontId="71" fillId="0" borderId="0" xfId="50" applyFont="1" applyBorder="1"/>
    <xf numFmtId="0" fontId="73" fillId="0" borderId="1" xfId="50" applyFont="1" applyBorder="1" applyAlignment="1">
      <alignment horizontal="left" vertical="center"/>
    </xf>
    <xf numFmtId="0" fontId="74" fillId="0" borderId="0" xfId="50" applyFont="1" applyAlignment="1">
      <alignment horizontal="left"/>
    </xf>
    <xf numFmtId="0" fontId="71" fillId="0" borderId="0" xfId="50" applyFont="1" applyBorder="1" applyAlignment="1">
      <alignment horizontal="left"/>
    </xf>
    <xf numFmtId="0" fontId="74" fillId="0" borderId="0" xfId="50" applyFont="1"/>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left" vertical="center" wrapText="1"/>
    </xf>
    <xf numFmtId="0" fontId="40" fillId="0" borderId="1" xfId="1" applyFont="1" applyBorder="1" applyAlignment="1">
      <alignment horizontal="center" vertical="center" wrapText="1"/>
    </xf>
    <xf numFmtId="0" fontId="4" fillId="0" borderId="0" xfId="1" applyFont="1" applyAlignment="1">
      <alignment horizontal="center" vertical="center"/>
    </xf>
    <xf numFmtId="0" fontId="7" fillId="0" borderId="20" xfId="1" applyFont="1" applyBorder="1" applyAlignment="1">
      <alignment vertical="center"/>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 fillId="0" borderId="0" xfId="1" applyFont="1" applyFill="1" applyBorder="1" applyAlignment="1">
      <alignment horizontal="center" vertical="center"/>
    </xf>
    <xf numFmtId="49" fontId="11" fillId="0" borderId="0" xfId="62" applyNumberFormat="1" applyFont="1" applyBorder="1" applyAlignment="1">
      <alignment horizontal="left" vertical="top"/>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9" fillId="0" borderId="0" xfId="1" applyFont="1" applyAlignment="1">
      <alignment horizontal="center" vertical="center" wrapText="1"/>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20" xfId="1" applyFont="1" applyBorder="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63" fillId="0" borderId="0" xfId="1" applyFont="1" applyAlignment="1">
      <alignment horizontal="center" vertical="center"/>
    </xf>
    <xf numFmtId="0" fontId="57" fillId="0" borderId="42" xfId="50" applyFont="1" applyBorder="1" applyAlignment="1">
      <alignment horizontal="center" vertical="center"/>
    </xf>
    <xf numFmtId="0" fontId="55" fillId="0" borderId="30" xfId="50" applyFont="1" applyBorder="1" applyAlignment="1">
      <alignment vertical="center"/>
    </xf>
    <xf numFmtId="0" fontId="55" fillId="0" borderId="29" xfId="50" applyFont="1" applyBorder="1" applyAlignment="1">
      <alignment vertical="center"/>
    </xf>
    <xf numFmtId="0" fontId="55" fillId="0" borderId="29" xfId="50" applyFont="1" applyFill="1" applyBorder="1" applyAlignment="1">
      <alignment horizontal="center" vertical="center"/>
    </xf>
    <xf numFmtId="0" fontId="55" fillId="0" borderId="0" xfId="50" applyFont="1" applyFill="1" applyAlignment="1"/>
    <xf numFmtId="0" fontId="55" fillId="0" borderId="43" xfId="50" applyFont="1" applyBorder="1" applyAlignment="1">
      <alignment vertical="center"/>
    </xf>
    <xf numFmtId="0" fontId="55" fillId="0" borderId="42" xfId="50" applyFont="1" applyBorder="1" applyAlignment="1">
      <alignment vertical="center"/>
    </xf>
    <xf numFmtId="0" fontId="55" fillId="0" borderId="41" xfId="50" applyFont="1" applyBorder="1" applyAlignment="1">
      <alignment vertical="center"/>
    </xf>
    <xf numFmtId="0" fontId="55" fillId="0" borderId="25" xfId="50" applyFont="1" applyFill="1" applyBorder="1" applyAlignment="1">
      <alignment horizontal="center" vertical="center"/>
    </xf>
    <xf numFmtId="0" fontId="55" fillId="0" borderId="1" xfId="50" applyFont="1" applyBorder="1" applyAlignment="1">
      <alignment horizontal="left" vertical="center" wrapText="1"/>
    </xf>
    <xf numFmtId="0" fontId="55" fillId="0" borderId="40" xfId="50" applyFont="1" applyBorder="1" applyAlignment="1">
      <alignment vertical="center"/>
    </xf>
    <xf numFmtId="0" fontId="55" fillId="0" borderId="39" xfId="50" applyFont="1" applyBorder="1" applyAlignment="1">
      <alignment vertical="center"/>
    </xf>
    <xf numFmtId="0" fontId="55" fillId="0" borderId="38" xfId="50" applyFont="1" applyBorder="1" applyAlignment="1">
      <alignment vertical="center"/>
    </xf>
    <xf numFmtId="0" fontId="55" fillId="0" borderId="0" xfId="50" applyFont="1" applyFill="1" applyBorder="1" applyAlignment="1">
      <alignment horizontal="center" vertical="center"/>
    </xf>
    <xf numFmtId="0" fontId="55" fillId="0" borderId="28" xfId="50" applyFont="1" applyBorder="1" applyAlignment="1">
      <alignment vertical="center"/>
    </xf>
    <xf numFmtId="0" fontId="55" fillId="0" borderId="1" xfId="50" applyFont="1" applyBorder="1" applyAlignment="1">
      <alignment vertical="center"/>
    </xf>
    <xf numFmtId="0" fontId="55" fillId="0" borderId="1" xfId="50" applyFont="1" applyFill="1" applyBorder="1" applyAlignment="1">
      <alignment horizontal="center" vertical="center"/>
    </xf>
    <xf numFmtId="0" fontId="55" fillId="0" borderId="1" xfId="50" applyFont="1" applyBorder="1" applyAlignment="1">
      <alignment horizontal="left" vertical="center"/>
    </xf>
    <xf numFmtId="0" fontId="55" fillId="0" borderId="2" xfId="50" applyFont="1" applyFill="1" applyBorder="1" applyAlignment="1">
      <alignment horizontal="center" vertical="center"/>
    </xf>
    <xf numFmtId="3" fontId="55" fillId="0" borderId="1" xfId="50" applyNumberFormat="1" applyFont="1" applyFill="1" applyBorder="1" applyAlignment="1">
      <alignment horizontal="center" vertical="center"/>
    </xf>
    <xf numFmtId="0" fontId="55" fillId="0" borderId="26" xfId="50" applyFont="1" applyBorder="1" applyAlignment="1">
      <alignment vertical="center"/>
    </xf>
    <xf numFmtId="0" fontId="55" fillId="0" borderId="25" xfId="50" applyFont="1" applyBorder="1" applyAlignment="1">
      <alignment vertical="center"/>
    </xf>
    <xf numFmtId="0" fontId="55" fillId="0" borderId="37" xfId="50" applyFont="1" applyBorder="1" applyAlignment="1">
      <alignment vertical="center"/>
    </xf>
    <xf numFmtId="0" fontId="55" fillId="0" borderId="6" xfId="50" applyFont="1" applyBorder="1" applyAlignment="1">
      <alignment vertical="center"/>
    </xf>
    <xf numFmtId="3" fontId="55" fillId="0" borderId="6" xfId="50" applyNumberFormat="1" applyFont="1" applyFill="1" applyBorder="1" applyAlignment="1">
      <alignment horizontal="center" vertical="center"/>
    </xf>
    <xf numFmtId="0" fontId="55" fillId="0" borderId="6" xfId="50" applyFont="1" applyFill="1" applyBorder="1" applyAlignment="1">
      <alignment horizontal="center" vertical="center"/>
    </xf>
    <xf numFmtId="0" fontId="55" fillId="0" borderId="36" xfId="50" applyFont="1" applyBorder="1" applyAlignment="1">
      <alignment horizontal="left" vertical="center"/>
    </xf>
    <xf numFmtId="0" fontId="55" fillId="0" borderId="35" xfId="50" applyFont="1" applyBorder="1" applyAlignment="1">
      <alignment horizontal="left" vertical="center"/>
    </xf>
    <xf numFmtId="0" fontId="55" fillId="0" borderId="34" xfId="50" applyFont="1" applyBorder="1" applyAlignment="1">
      <alignment horizontal="left" vertical="center"/>
    </xf>
    <xf numFmtId="0" fontId="57" fillId="0" borderId="30" xfId="50" applyFont="1" applyBorder="1" applyAlignment="1">
      <alignment horizontal="left" vertical="center"/>
    </xf>
    <xf numFmtId="0" fontId="57" fillId="0" borderId="29" xfId="50" applyFont="1" applyBorder="1" applyAlignment="1">
      <alignment horizontal="left" vertical="center"/>
    </xf>
    <xf numFmtId="3" fontId="55" fillId="0" borderId="29" xfId="50" applyNumberFormat="1" applyFont="1" applyBorder="1" applyAlignment="1">
      <alignment horizontal="center" vertical="center"/>
    </xf>
    <xf numFmtId="0" fontId="55" fillId="0" borderId="33" xfId="50" applyFont="1" applyBorder="1" applyAlignment="1">
      <alignment vertical="center"/>
    </xf>
    <xf numFmtId="0" fontId="55" fillId="0" borderId="2" xfId="50" applyFont="1" applyBorder="1" applyAlignment="1">
      <alignment vertical="center"/>
    </xf>
    <xf numFmtId="3" fontId="55" fillId="0" borderId="2" xfId="50" applyNumberFormat="1" applyFont="1" applyFill="1" applyBorder="1" applyAlignment="1">
      <alignment horizontal="center" vertical="center"/>
    </xf>
    <xf numFmtId="3" fontId="55" fillId="0" borderId="25" xfId="50" applyNumberFormat="1" applyFont="1" applyFill="1" applyBorder="1" applyAlignment="1">
      <alignment horizontal="center" vertical="center"/>
    </xf>
    <xf numFmtId="0" fontId="57" fillId="0" borderId="33" xfId="50" applyFont="1" applyBorder="1" applyAlignment="1">
      <alignment vertical="center"/>
    </xf>
    <xf numFmtId="0" fontId="57" fillId="0" borderId="2" xfId="50" applyFont="1" applyBorder="1" applyAlignment="1">
      <alignment vertical="center"/>
    </xf>
    <xf numFmtId="3" fontId="57" fillId="0" borderId="2" xfId="50" applyNumberFormat="1" applyFont="1" applyFill="1" applyBorder="1" applyAlignment="1">
      <alignment horizontal="center" vertical="center"/>
    </xf>
    <xf numFmtId="0" fontId="57" fillId="0" borderId="27" xfId="50" applyFont="1" applyBorder="1" applyAlignment="1">
      <alignment vertical="center" wrapText="1"/>
    </xf>
    <xf numFmtId="0" fontId="57" fillId="0" borderId="7" xfId="50" applyFont="1" applyBorder="1" applyAlignment="1">
      <alignment vertical="center" wrapText="1"/>
    </xf>
    <xf numFmtId="0" fontId="57" fillId="0" borderId="3" xfId="50" applyFont="1" applyBorder="1" applyAlignment="1">
      <alignment vertical="center" wrapText="1"/>
    </xf>
    <xf numFmtId="3" fontId="57" fillId="0" borderId="1" xfId="50" applyNumberFormat="1" applyFont="1" applyFill="1" applyBorder="1" applyAlignment="1">
      <alignment horizontal="center" vertical="center"/>
    </xf>
    <xf numFmtId="3" fontId="57" fillId="0" borderId="4" xfId="50" applyNumberFormat="1" applyFont="1" applyFill="1" applyBorder="1" applyAlignment="1">
      <alignment horizontal="center" vertical="center"/>
    </xf>
    <xf numFmtId="3" fontId="57" fillId="0" borderId="3" xfId="50" applyNumberFormat="1" applyFont="1" applyFill="1" applyBorder="1" applyAlignment="1">
      <alignment horizontal="center" vertical="center"/>
    </xf>
    <xf numFmtId="0" fontId="57" fillId="0" borderId="32" xfId="50" applyFont="1" applyBorder="1" applyAlignment="1">
      <alignment vertical="center"/>
    </xf>
    <xf numFmtId="0" fontId="57" fillId="0" borderId="31" xfId="50" applyFont="1" applyBorder="1" applyAlignment="1">
      <alignment vertical="center"/>
    </xf>
    <xf numFmtId="0" fontId="57" fillId="0" borderId="24" xfId="50" applyFont="1" applyBorder="1" applyAlignment="1">
      <alignment vertical="center"/>
    </xf>
    <xf numFmtId="3" fontId="57" fillId="0" borderId="25" xfId="50" applyNumberFormat="1" applyFont="1" applyFill="1" applyBorder="1" applyAlignment="1">
      <alignment horizontal="center" vertical="center"/>
    </xf>
    <xf numFmtId="0" fontId="57" fillId="0" borderId="40" xfId="50" applyFont="1" applyBorder="1" applyAlignment="1">
      <alignment horizontal="left" vertical="center"/>
    </xf>
    <xf numFmtId="0" fontId="57" fillId="0" borderId="39" xfId="50" applyFont="1" applyBorder="1" applyAlignment="1">
      <alignment horizontal="left" vertical="center"/>
    </xf>
    <xf numFmtId="0" fontId="57" fillId="0" borderId="38" xfId="50" applyFont="1" applyBorder="1" applyAlignment="1">
      <alignment horizontal="left" vertical="center"/>
    </xf>
    <xf numFmtId="0" fontId="57" fillId="0" borderId="45" xfId="50" applyFont="1" applyBorder="1" applyAlignment="1">
      <alignment horizontal="left" vertical="center"/>
    </xf>
    <xf numFmtId="0" fontId="57" fillId="0" borderId="20" xfId="50" applyFont="1" applyBorder="1" applyAlignment="1">
      <alignment horizontal="left" vertical="center"/>
    </xf>
    <xf numFmtId="0" fontId="57" fillId="0" borderId="21" xfId="50" applyFont="1" applyBorder="1" applyAlignment="1">
      <alignment horizontal="left" vertical="center"/>
    </xf>
    <xf numFmtId="3" fontId="55" fillId="0" borderId="44" xfId="50" applyNumberFormat="1" applyFont="1" applyBorder="1" applyAlignment="1">
      <alignment horizontal="center" vertical="center" wrapText="1"/>
    </xf>
    <xf numFmtId="3" fontId="55" fillId="0" borderId="46" xfId="50" applyNumberFormat="1" applyFont="1" applyBorder="1" applyAlignment="1">
      <alignment horizontal="center" vertical="center" wrapText="1"/>
    </xf>
    <xf numFmtId="3" fontId="55" fillId="0" borderId="4" xfId="50" applyNumberFormat="1" applyFont="1" applyBorder="1" applyAlignment="1">
      <alignment horizontal="center" vertical="center"/>
    </xf>
    <xf numFmtId="3" fontId="55" fillId="0" borderId="3" xfId="50" applyNumberFormat="1" applyFont="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170" fontId="57" fillId="0" borderId="25" xfId="50" applyNumberFormat="1" applyFont="1" applyFill="1" applyBorder="1" applyAlignment="1">
      <alignment horizontal="center" vertical="center"/>
    </xf>
    <xf numFmtId="0" fontId="57" fillId="0" borderId="1" xfId="50" applyFont="1" applyBorder="1" applyAlignment="1">
      <alignment horizontal="center" vertical="center"/>
    </xf>
    <xf numFmtId="0" fontId="57" fillId="0" borderId="1" xfId="50" applyFont="1" applyBorder="1" applyAlignment="1">
      <alignment horizontal="center" vertical="center" wrapText="1"/>
    </xf>
    <xf numFmtId="0" fontId="55" fillId="26" borderId="33" xfId="50" applyFont="1" applyFill="1" applyBorder="1" applyAlignment="1">
      <alignment vertical="center"/>
    </xf>
    <xf numFmtId="0" fontId="55" fillId="26" borderId="2" xfId="50" applyFont="1" applyFill="1" applyBorder="1" applyAlignment="1">
      <alignment vertical="center"/>
    </xf>
    <xf numFmtId="3" fontId="55" fillId="26" borderId="2" xfId="50" applyNumberFormat="1" applyFont="1" applyFill="1" applyBorder="1" applyAlignment="1">
      <alignment horizontal="center" vertical="center"/>
    </xf>
    <xf numFmtId="0" fontId="57" fillId="0" borderId="28" xfId="50" applyFont="1" applyBorder="1" applyAlignment="1">
      <alignment horizontal="left" vertical="top"/>
    </xf>
    <xf numFmtId="0" fontId="57" fillId="0" borderId="1" xfId="50" applyFont="1" applyBorder="1" applyAlignment="1">
      <alignment horizontal="left" vertical="top"/>
    </xf>
    <xf numFmtId="170" fontId="57" fillId="0" borderId="1" xfId="50" applyNumberFormat="1" applyFont="1" applyFill="1" applyBorder="1" applyAlignment="1">
      <alignment horizontal="center" vertical="center"/>
    </xf>
    <xf numFmtId="0" fontId="55" fillId="26" borderId="28" xfId="50" applyFont="1" applyFill="1" applyBorder="1" applyAlignment="1">
      <alignment vertical="center"/>
    </xf>
    <xf numFmtId="0" fontId="55" fillId="26" borderId="1" xfId="50" applyFont="1" applyFill="1" applyBorder="1" applyAlignment="1">
      <alignment vertical="center"/>
    </xf>
    <xf numFmtId="3" fontId="55" fillId="26" borderId="1" xfId="50" applyNumberFormat="1" applyFont="1" applyFill="1" applyBorder="1" applyAlignment="1">
      <alignment horizontal="center" vertical="center"/>
    </xf>
    <xf numFmtId="0" fontId="55" fillId="0" borderId="4" xfId="50" applyFont="1" applyBorder="1" applyAlignment="1">
      <alignment horizontal="center" vertical="center"/>
    </xf>
    <xf numFmtId="0" fontId="55" fillId="0" borderId="7" xfId="50" applyFont="1" applyBorder="1" applyAlignment="1">
      <alignment horizontal="center" vertical="center"/>
    </xf>
    <xf numFmtId="0" fontId="55" fillId="0" borderId="3" xfId="50" applyFont="1" applyBorder="1" applyAlignment="1">
      <alignment horizontal="center" vertical="center"/>
    </xf>
    <xf numFmtId="0" fontId="55" fillId="26" borderId="27" xfId="50" applyFont="1" applyFill="1" applyBorder="1" applyAlignment="1">
      <alignment horizontal="left" vertical="center" wrapText="1"/>
    </xf>
    <xf numFmtId="0" fontId="55" fillId="26" borderId="7" xfId="50" applyFont="1" applyFill="1" applyBorder="1" applyAlignment="1">
      <alignment horizontal="left" vertical="center" wrapText="1"/>
    </xf>
    <xf numFmtId="0" fontId="55" fillId="26" borderId="3" xfId="50" applyFont="1" applyFill="1" applyBorder="1" applyAlignment="1">
      <alignment horizontal="left" vertical="center" wrapText="1"/>
    </xf>
    <xf numFmtId="0" fontId="73" fillId="0" borderId="27" xfId="50" applyFont="1" applyBorder="1" applyAlignment="1">
      <alignment horizontal="left" vertical="center"/>
    </xf>
    <xf numFmtId="0" fontId="73" fillId="0" borderId="7" xfId="50" applyFont="1" applyBorder="1" applyAlignment="1">
      <alignment horizontal="left" vertical="center"/>
    </xf>
    <xf numFmtId="0" fontId="73" fillId="0" borderId="3" xfId="50" applyFont="1" applyBorder="1" applyAlignment="1">
      <alignment horizontal="left" vertical="center"/>
    </xf>
    <xf numFmtId="3" fontId="73" fillId="0" borderId="4" xfId="50" applyNumberFormat="1" applyFont="1" applyFill="1" applyBorder="1" applyAlignment="1">
      <alignment horizontal="center" vertical="center"/>
    </xf>
    <xf numFmtId="3" fontId="73" fillId="0" borderId="3" xfId="50" applyNumberFormat="1" applyFont="1" applyFill="1" applyBorder="1" applyAlignment="1">
      <alignment horizontal="center" vertical="center"/>
    </xf>
    <xf numFmtId="0" fontId="73" fillId="0" borderId="27" xfId="50" applyFont="1" applyBorder="1" applyAlignment="1">
      <alignment horizontal="left" vertical="center" wrapText="1"/>
    </xf>
    <xf numFmtId="0" fontId="73" fillId="0" borderId="7" xfId="50" applyFont="1" applyBorder="1" applyAlignment="1">
      <alignment horizontal="left" vertical="center" wrapText="1"/>
    </xf>
    <xf numFmtId="0" fontId="73" fillId="0" borderId="3" xfId="50" applyFont="1" applyBorder="1" applyAlignment="1">
      <alignment horizontal="left" vertical="center" wrapText="1"/>
    </xf>
    <xf numFmtId="2" fontId="55" fillId="26" borderId="28" xfId="50" applyNumberFormat="1" applyFont="1" applyFill="1" applyBorder="1" applyAlignment="1">
      <alignment vertical="center" wrapText="1"/>
    </xf>
    <xf numFmtId="2" fontId="55" fillId="26" borderId="1" xfId="50" applyNumberFormat="1" applyFont="1" applyFill="1" applyBorder="1" applyAlignment="1">
      <alignment vertical="center" wrapText="1"/>
    </xf>
    <xf numFmtId="0" fontId="55" fillId="26" borderId="28" xfId="50" applyFont="1" applyFill="1" applyBorder="1" applyAlignment="1">
      <alignment vertical="center" wrapText="1"/>
    </xf>
    <xf numFmtId="0" fontId="55" fillId="26" borderId="1" xfId="50" applyFont="1" applyFill="1" applyBorder="1" applyAlignment="1">
      <alignment vertical="center" wrapText="1"/>
    </xf>
    <xf numFmtId="0" fontId="71" fillId="0" borderId="0" xfId="50" applyFont="1" applyAlignment="1">
      <alignment horizontal="left" vertical="top" wrapText="1"/>
    </xf>
    <xf numFmtId="0" fontId="75" fillId="0" borderId="27" xfId="50" applyFont="1" applyBorder="1" applyAlignment="1">
      <alignment vertical="top" wrapText="1"/>
    </xf>
    <xf numFmtId="0" fontId="75" fillId="0" borderId="7" xfId="50" applyFont="1" applyBorder="1" applyAlignment="1">
      <alignment vertical="top"/>
    </xf>
    <xf numFmtId="0" fontId="75" fillId="0" borderId="3" xfId="50" applyFont="1" applyBorder="1" applyAlignment="1">
      <alignment vertical="top"/>
    </xf>
    <xf numFmtId="0" fontId="55" fillId="26" borderId="1" xfId="50" applyFont="1" applyFill="1" applyBorder="1" applyAlignment="1">
      <alignment horizontal="center" vertical="center"/>
    </xf>
    <xf numFmtId="0" fontId="75" fillId="0" borderId="43" xfId="50" applyFont="1" applyBorder="1" applyAlignment="1">
      <alignment horizontal="left" vertical="top" wrapText="1"/>
    </xf>
    <xf numFmtId="0" fontId="75" fillId="0" borderId="42" xfId="50" applyFont="1" applyBorder="1" applyAlignment="1">
      <alignment horizontal="left" vertical="top"/>
    </xf>
    <xf numFmtId="0" fontId="75" fillId="0" borderId="41" xfId="50" applyFont="1" applyBorder="1" applyAlignment="1">
      <alignment horizontal="left" vertical="top"/>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0" xfId="2" applyFont="1" applyFill="1" applyAlignment="1">
      <alignment horizontal="center" vertical="top" wrapText="1"/>
    </xf>
    <xf numFmtId="0" fontId="5" fillId="0" borderId="0" xfId="1" applyFont="1" applyFill="1" applyAlignment="1">
      <alignment horizontal="center" vertical="center"/>
    </xf>
    <xf numFmtId="0" fontId="9" fillId="0" borderId="0" xfId="1" applyFont="1" applyFill="1" applyAlignment="1">
      <alignment horizontal="center" vertical="center"/>
    </xf>
    <xf numFmtId="0" fontId="7" fillId="0" borderId="0" xfId="1" applyFont="1" applyFill="1" applyAlignment="1">
      <alignment horizontal="center" vertical="center"/>
    </xf>
    <xf numFmtId="0" fontId="9" fillId="0" borderId="0" xfId="1" applyFont="1" applyFill="1" applyAlignment="1">
      <alignment horizontal="center" vertical="center" wrapText="1"/>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1"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25" borderId="1" xfId="2" applyFont="1" applyFill="1" applyBorder="1" applyAlignment="1">
      <alignment horizontal="center" vertical="center"/>
    </xf>
    <xf numFmtId="0" fontId="43" fillId="0" borderId="0" xfId="2" applyFont="1" applyFill="1" applyAlignment="1">
      <alignment horizontal="center"/>
    </xf>
    <xf numFmtId="0" fontId="43" fillId="25" borderId="9" xfId="52" applyFont="1" applyFill="1" applyBorder="1" applyAlignment="1">
      <alignment horizontal="center" vertical="center" wrapText="1"/>
    </xf>
    <xf numFmtId="0" fontId="43" fillId="25" borderId="23" xfId="52" applyFont="1" applyFill="1" applyBorder="1" applyAlignment="1">
      <alignment horizontal="center" vertical="center" wrapText="1"/>
    </xf>
    <xf numFmtId="0" fontId="43" fillId="25" borderId="22" xfId="52" applyFont="1" applyFill="1" applyBorder="1" applyAlignment="1">
      <alignment horizontal="center" vertical="center" wrapText="1"/>
    </xf>
    <xf numFmtId="0" fontId="43" fillId="25" borderId="20" xfId="5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3" fillId="25" borderId="2" xfId="2" applyFont="1" applyFill="1" applyBorder="1" applyAlignment="1">
      <alignment horizontal="center" vertical="center" wrapText="1"/>
    </xf>
    <xf numFmtId="0" fontId="65" fillId="0" borderId="1" xfId="49" applyFont="1" applyFill="1" applyBorder="1" applyAlignment="1">
      <alignment horizontal="center" vertical="center"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66" fillId="0" borderId="10" xfId="2" applyFont="1" applyFill="1" applyBorder="1" applyAlignment="1">
      <alignment horizontal="center" vertical="center" textRotation="90" wrapText="1"/>
    </xf>
    <xf numFmtId="0" fontId="66" fillId="0" borderId="2" xfId="2" applyFont="1" applyFill="1" applyBorder="1" applyAlignment="1">
      <alignment horizontal="center" vertical="center" textRotation="90" wrapText="1"/>
    </xf>
    <xf numFmtId="0" fontId="65" fillId="0" borderId="10" xfId="49" applyFont="1" applyFill="1" applyBorder="1" applyAlignment="1">
      <alignment horizontal="center" vertical="center" wrapText="1"/>
    </xf>
    <xf numFmtId="0" fontId="65" fillId="0" borderId="2" xfId="49" applyFont="1" applyFill="1" applyBorder="1" applyAlignment="1">
      <alignment horizontal="center" vertical="center" wrapText="1"/>
    </xf>
    <xf numFmtId="0" fontId="66" fillId="0" borderId="1" xfId="49" applyFont="1" applyFill="1" applyBorder="1" applyAlignment="1" applyProtection="1">
      <alignment horizontal="center" vertical="center" textRotation="90" wrapText="1"/>
    </xf>
    <xf numFmtId="0" fontId="65" fillId="0" borderId="10" xfId="49" applyFont="1" applyFill="1" applyBorder="1" applyAlignment="1">
      <alignment horizontal="center" vertical="center" textRotation="90" wrapText="1"/>
    </xf>
    <xf numFmtId="0" fontId="65" fillId="0" borderId="2" xfId="49" applyFont="1" applyFill="1" applyBorder="1" applyAlignment="1">
      <alignment horizontal="center" vertical="center" textRotation="90" wrapText="1"/>
    </xf>
    <xf numFmtId="0" fontId="65" fillId="0" borderId="10" xfId="49" applyFont="1" applyFill="1" applyBorder="1" applyAlignment="1">
      <alignment horizontal="center" vertical="center"/>
    </xf>
    <xf numFmtId="0" fontId="65" fillId="0" borderId="2" xfId="49" applyFont="1" applyFill="1" applyBorder="1" applyAlignment="1">
      <alignment horizontal="center" vertical="center"/>
    </xf>
    <xf numFmtId="0" fontId="39" fillId="0" borderId="20" xfId="49" applyFont="1" applyFill="1" applyBorder="1" applyAlignment="1">
      <alignment horizontal="center"/>
    </xf>
    <xf numFmtId="0" fontId="65" fillId="0" borderId="6" xfId="49" applyFont="1" applyFill="1" applyBorder="1" applyAlignment="1">
      <alignment horizontal="center" vertical="center" wrapText="1"/>
    </xf>
    <xf numFmtId="0" fontId="65" fillId="0" borderId="9" xfId="49" applyFont="1" applyFill="1" applyBorder="1" applyAlignment="1">
      <alignment horizontal="center" vertical="center" wrapText="1"/>
    </xf>
    <xf numFmtId="0" fontId="65" fillId="0" borderId="5" xfId="49" applyFont="1" applyFill="1" applyBorder="1" applyAlignment="1">
      <alignment horizontal="center" vertical="center" wrapText="1"/>
    </xf>
    <xf numFmtId="0" fontId="65" fillId="0" borderId="22" xfId="49" applyFont="1" applyFill="1" applyBorder="1" applyAlignment="1">
      <alignment horizontal="center" vertical="center" wrapText="1"/>
    </xf>
    <xf numFmtId="0" fontId="65" fillId="0" borderId="4" xfId="49" applyFont="1" applyFill="1" applyBorder="1" applyAlignment="1">
      <alignment horizontal="center" vertical="center" wrapText="1"/>
    </xf>
    <xf numFmtId="0" fontId="65" fillId="0" borderId="7" xfId="49" applyFont="1" applyFill="1" applyBorder="1" applyAlignment="1">
      <alignment horizontal="center" vertical="center" wrapText="1"/>
    </xf>
    <xf numFmtId="0" fontId="65" fillId="0" borderId="3" xfId="49" applyFont="1" applyFill="1" applyBorder="1" applyAlignment="1">
      <alignment horizontal="center" vertical="center" wrapText="1"/>
    </xf>
    <xf numFmtId="0" fontId="65" fillId="0" borderId="1" xfId="49" applyFont="1" applyFill="1" applyBorder="1" applyAlignment="1">
      <alignment horizontal="center" vertical="center" textRotation="90" wrapText="1"/>
    </xf>
    <xf numFmtId="0" fontId="66" fillId="0" borderId="10" xfId="49" applyFont="1" applyFill="1" applyBorder="1" applyAlignment="1" applyProtection="1">
      <alignment horizontal="center" vertical="center" wrapText="1"/>
    </xf>
    <xf numFmtId="0" fontId="66" fillId="0" borderId="2" xfId="49" applyFont="1" applyFill="1" applyBorder="1" applyAlignment="1" applyProtection="1">
      <alignment horizontal="center" vertical="center" wrapText="1"/>
    </xf>
    <xf numFmtId="0" fontId="36" fillId="0" borderId="0" xfId="49" applyFont="1" applyAlignment="1">
      <alignment horizontal="center"/>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A9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val>
            <c:numRef>
              <c:f>'5. анализ эконом эфф'!$AM$79:$AR$79</c:f>
              <c:numCache>
                <c:formatCode>#,##0</c:formatCode>
                <c:ptCount val="6"/>
                <c:pt idx="0">
                  <c:v>-137047.32596840279</c:v>
                </c:pt>
                <c:pt idx="1">
                  <c:v>-104240.71262034168</c:v>
                </c:pt>
                <c:pt idx="2">
                  <c:v>-69859.145480758132</c:v>
                </c:pt>
                <c:pt idx="3">
                  <c:v>-33846.449495591238</c:v>
                </c:pt>
                <c:pt idx="4">
                  <c:v>3855.7973913823371</c:v>
                </c:pt>
                <c:pt idx="5">
                  <c:v>43308.354118634852</c:v>
                </c:pt>
              </c:numCache>
            </c:numRef>
          </c:val>
          <c:smooth val="0"/>
          <c:extLst>
            <c:ext xmlns:c16="http://schemas.microsoft.com/office/drawing/2014/chart" uri="{C3380CC4-5D6E-409C-BE32-E72D297353CC}">
              <c16:uniqueId val="{00000000-A7C3-45CE-B86C-0886975F91AE}"/>
            </c:ext>
          </c:extLst>
        </c:ser>
        <c:ser>
          <c:idx val="0"/>
          <c:order val="1"/>
          <c:tx>
            <c:v>Дисконтированный денежный поток нарастающим итогом</c:v>
          </c:tx>
          <c:marker>
            <c:symbol val="none"/>
          </c:marker>
          <c:val>
            <c:numRef>
              <c:f>'5. анализ эконом эфф'!$AM$81:$AU$81</c:f>
              <c:numCache>
                <c:formatCode>#,##0</c:formatCode>
                <c:ptCount val="9"/>
                <c:pt idx="0">
                  <c:v>-137047.32596840279</c:v>
                </c:pt>
                <c:pt idx="1">
                  <c:v>-108611.07278001975</c:v>
                </c:pt>
                <c:pt idx="2">
                  <c:v>-81518.89259222761</c:v>
                </c:pt>
                <c:pt idx="3">
                  <c:v>-55721.177821580306</c:v>
                </c:pt>
                <c:pt idx="4">
                  <c:v>-31168.427369268044</c:v>
                </c:pt>
                <c:pt idx="5">
                  <c:v>-7811.5175149207971</c:v>
                </c:pt>
                <c:pt idx="6">
                  <c:v>14398.070792569932</c:v>
                </c:pt>
                <c:pt idx="7">
                  <c:v>35508.062914395763</c:v>
                </c:pt>
                <c:pt idx="8">
                  <c:v>55565.235028345189</c:v>
                </c:pt>
              </c:numCache>
            </c:numRef>
          </c:val>
          <c:smooth val="0"/>
          <c:extLst>
            <c:ext xmlns:c16="http://schemas.microsoft.com/office/drawing/2014/chart" uri="{C3380CC4-5D6E-409C-BE32-E72D297353CC}">
              <c16:uniqueId val="{00000001-A7C3-45CE-B86C-0886975F91AE}"/>
            </c:ext>
          </c:extLst>
        </c:ser>
        <c:dLbls>
          <c:showLegendKey val="0"/>
          <c:showVal val="0"/>
          <c:showCatName val="0"/>
          <c:showSerName val="0"/>
          <c:showPercent val="0"/>
          <c:showBubbleSize val="0"/>
        </c:dLbls>
        <c:smooth val="0"/>
        <c:axId val="91068672"/>
        <c:axId val="91619328"/>
      </c:lineChart>
      <c:catAx>
        <c:axId val="91068672"/>
        <c:scaling>
          <c:orientation val="minMax"/>
        </c:scaling>
        <c:delete val="0"/>
        <c:axPos val="b"/>
        <c:numFmt formatCode="General" sourceLinked="1"/>
        <c:majorTickMark val="out"/>
        <c:minorTickMark val="none"/>
        <c:tickLblPos val="nextTo"/>
        <c:crossAx val="91619328"/>
        <c:crosses val="autoZero"/>
        <c:auto val="1"/>
        <c:lblAlgn val="ctr"/>
        <c:lblOffset val="100"/>
        <c:noMultiLvlLbl val="0"/>
      </c:catAx>
      <c:valAx>
        <c:axId val="91619328"/>
        <c:scaling>
          <c:orientation val="minMax"/>
        </c:scaling>
        <c:delete val="0"/>
        <c:axPos val="l"/>
        <c:majorGridlines/>
        <c:numFmt formatCode="#,##0" sourceLinked="1"/>
        <c:majorTickMark val="out"/>
        <c:minorTickMark val="none"/>
        <c:tickLblPos val="nextTo"/>
        <c:txPr>
          <a:bodyPr/>
          <a:lstStyle/>
          <a:p>
            <a:pPr>
              <a:defRPr sz="700"/>
            </a:pPr>
            <a:endParaRPr lang="ru-RU"/>
          </a:p>
        </c:txPr>
        <c:crossAx val="91068672"/>
        <c:crosses val="autoZero"/>
        <c:crossBetween val="between"/>
      </c:valAx>
    </c:plotArea>
    <c:legend>
      <c:legendPos val="r"/>
      <c:layout>
        <c:manualLayout>
          <c:xMode val="edge"/>
          <c:yMode val="edge"/>
          <c:x val="7.9912883230021745E-3"/>
          <c:y val="0.92097802827402475"/>
          <c:w val="0.85325604512201947"/>
          <c:h val="7.902198922639514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428625</xdr:colOff>
      <xdr:row>23</xdr:row>
      <xdr:rowOff>123824</xdr:rowOff>
    </xdr:from>
    <xdr:to>
      <xdr:col>45</xdr:col>
      <xdr:colOff>314325</xdr:colOff>
      <xdr:row>39</xdr:row>
      <xdr:rowOff>123825</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2"/>
  <sheetViews>
    <sheetView tabSelected="1" view="pageBreakPreview" topLeftCell="A4" zoomScale="75" zoomScaleSheetLayoutView="75" workbookViewId="0">
      <pane xSplit="2" ySplit="15" topLeftCell="C19" activePane="bottomRight" state="frozen"/>
      <selection activeCell="A4" sqref="A4"/>
      <selection pane="topRight" activeCell="C4" sqref="C4"/>
      <selection pane="bottomLeft" activeCell="A19" sqref="A19"/>
      <selection pane="bottomRight" activeCell="C18" sqref="C18"/>
    </sheetView>
  </sheetViews>
  <sheetFormatPr defaultRowHeight="15" x14ac:dyDescent="0.25"/>
  <cols>
    <col min="1" max="1" width="6.140625" style="1" customWidth="1"/>
    <col min="2" max="2" width="86.85546875" style="1" customWidth="1"/>
    <col min="3" max="3" width="59" style="1" customWidth="1"/>
    <col min="4" max="4" width="12" style="1" customWidth="1"/>
    <col min="5" max="5" width="14.42578125" style="1" hidden="1" customWidth="1"/>
    <col min="6" max="6" width="36.5703125" style="1" hidden="1" customWidth="1"/>
    <col min="7" max="7" width="20" style="1" customWidth="1"/>
    <col min="8" max="8" width="25.5703125" style="1" customWidth="1"/>
    <col min="9" max="9" width="16.42578125" style="1" customWidth="1"/>
    <col min="10" max="16384" width="9.140625" style="1"/>
  </cols>
  <sheetData>
    <row r="1" spans="1:22" s="10" customFormat="1" x14ac:dyDescent="0.2">
      <c r="A1" s="16"/>
      <c r="C1" s="131" t="s">
        <v>64</v>
      </c>
      <c r="F1" s="14"/>
      <c r="G1" s="14"/>
    </row>
    <row r="2" spans="1:22" s="10" customFormat="1" x14ac:dyDescent="0.2">
      <c r="A2" s="16"/>
      <c r="C2" s="132" t="s">
        <v>9</v>
      </c>
      <c r="F2" s="14"/>
      <c r="G2" s="14"/>
    </row>
    <row r="3" spans="1:22" s="10" customFormat="1" ht="15.75" x14ac:dyDescent="0.2">
      <c r="A3" s="15"/>
      <c r="C3" s="132" t="s">
        <v>63</v>
      </c>
      <c r="F3" s="14"/>
      <c r="G3" s="14"/>
    </row>
    <row r="4" spans="1:22" s="10" customFormat="1" ht="9.75" customHeight="1" x14ac:dyDescent="0.3">
      <c r="A4" s="15"/>
      <c r="F4" s="14"/>
      <c r="G4" s="14"/>
      <c r="H4" s="13"/>
    </row>
    <row r="5" spans="1:22" s="10" customFormat="1" ht="15.75" x14ac:dyDescent="0.25">
      <c r="A5" s="270" t="s">
        <v>523</v>
      </c>
      <c r="B5" s="270"/>
      <c r="C5" s="270"/>
      <c r="D5" s="126"/>
      <c r="E5" s="126"/>
      <c r="F5" s="126"/>
      <c r="G5" s="126"/>
      <c r="H5" s="126"/>
      <c r="I5" s="126"/>
      <c r="J5" s="126"/>
    </row>
    <row r="6" spans="1:22" s="10" customFormat="1" ht="6" customHeight="1" x14ac:dyDescent="0.3">
      <c r="A6" s="15"/>
      <c r="F6" s="14"/>
      <c r="G6" s="14"/>
      <c r="H6" s="13"/>
    </row>
    <row r="7" spans="1:22" s="10" customFormat="1" ht="18.75" x14ac:dyDescent="0.2">
      <c r="A7" s="274" t="s">
        <v>8</v>
      </c>
      <c r="B7" s="274"/>
      <c r="C7" s="274"/>
      <c r="D7" s="121"/>
      <c r="E7" s="121"/>
      <c r="F7" s="121"/>
      <c r="G7" s="11"/>
      <c r="H7" s="11"/>
      <c r="I7" s="11"/>
      <c r="J7" s="11"/>
      <c r="K7" s="11"/>
      <c r="L7" s="11"/>
      <c r="M7" s="11"/>
      <c r="N7" s="11"/>
      <c r="O7" s="11"/>
      <c r="P7" s="11"/>
      <c r="Q7" s="11"/>
      <c r="R7" s="11"/>
      <c r="S7" s="11"/>
      <c r="T7" s="11"/>
      <c r="U7" s="11"/>
      <c r="V7" s="11"/>
    </row>
    <row r="8" spans="1:22" s="10" customFormat="1" ht="18.75" x14ac:dyDescent="0.2">
      <c r="A8" s="275" t="s">
        <v>463</v>
      </c>
      <c r="B8" s="275"/>
      <c r="C8" s="275"/>
      <c r="D8" s="180"/>
      <c r="E8" s="180"/>
      <c r="F8" s="180"/>
      <c r="G8" s="6"/>
      <c r="H8" s="6"/>
      <c r="I8" s="11"/>
      <c r="J8" s="11"/>
      <c r="K8" s="11"/>
      <c r="L8" s="11"/>
      <c r="M8" s="11"/>
      <c r="N8" s="11"/>
      <c r="O8" s="11"/>
      <c r="P8" s="11"/>
      <c r="Q8" s="11"/>
      <c r="R8" s="11"/>
      <c r="S8" s="11"/>
      <c r="T8" s="11"/>
      <c r="U8" s="11"/>
      <c r="V8" s="11"/>
    </row>
    <row r="9" spans="1:22" s="10" customFormat="1" ht="18.75" x14ac:dyDescent="0.2">
      <c r="A9" s="271" t="s">
        <v>7</v>
      </c>
      <c r="B9" s="271"/>
      <c r="C9" s="271"/>
      <c r="D9" s="123"/>
      <c r="E9" s="123"/>
      <c r="F9" s="123"/>
      <c r="G9" s="155" t="s">
        <v>480</v>
      </c>
      <c r="H9" s="67" t="s">
        <v>481</v>
      </c>
      <c r="I9" s="11"/>
      <c r="J9" s="11"/>
      <c r="K9" s="11"/>
      <c r="L9" s="11"/>
      <c r="M9" s="11"/>
      <c r="N9" s="11"/>
      <c r="O9" s="11"/>
      <c r="P9" s="11"/>
      <c r="Q9" s="11"/>
      <c r="R9" s="11"/>
      <c r="S9" s="11"/>
      <c r="T9" s="11"/>
      <c r="U9" s="11"/>
      <c r="V9" s="11"/>
    </row>
    <row r="10" spans="1:22" s="10" customFormat="1" ht="18.75" x14ac:dyDescent="0.2">
      <c r="A10" s="275" t="s">
        <v>522</v>
      </c>
      <c r="B10" s="275"/>
      <c r="C10" s="275"/>
      <c r="D10" s="180"/>
      <c r="E10" s="180"/>
      <c r="F10" s="180"/>
      <c r="G10" s="155" t="s">
        <v>482</v>
      </c>
      <c r="H10" s="67" t="s">
        <v>483</v>
      </c>
      <c r="I10" s="11"/>
      <c r="J10" s="11"/>
      <c r="K10" s="11"/>
      <c r="L10" s="11"/>
      <c r="M10" s="11"/>
      <c r="N10" s="11"/>
      <c r="O10" s="11"/>
      <c r="P10" s="11"/>
      <c r="Q10" s="11"/>
      <c r="R10" s="11"/>
      <c r="S10" s="11"/>
      <c r="T10" s="11"/>
      <c r="U10" s="11"/>
      <c r="V10" s="11"/>
    </row>
    <row r="11" spans="1:22" s="10" customFormat="1" ht="31.5" x14ac:dyDescent="0.2">
      <c r="A11" s="271" t="s">
        <v>6</v>
      </c>
      <c r="B11" s="271"/>
      <c r="C11" s="271"/>
      <c r="D11" s="123"/>
      <c r="E11" s="155" t="s">
        <v>480</v>
      </c>
      <c r="F11" s="67" t="s">
        <v>481</v>
      </c>
      <c r="G11" s="155" t="s">
        <v>484</v>
      </c>
      <c r="H11" s="67" t="s">
        <v>485</v>
      </c>
      <c r="I11" s="11"/>
      <c r="J11" s="11"/>
      <c r="K11" s="11"/>
      <c r="L11" s="11"/>
      <c r="M11" s="11"/>
      <c r="N11" s="11"/>
      <c r="O11" s="11"/>
      <c r="P11" s="11"/>
      <c r="Q11" s="11"/>
      <c r="R11" s="11"/>
      <c r="S11" s="11"/>
      <c r="T11" s="11"/>
      <c r="U11" s="11"/>
      <c r="V11" s="11"/>
    </row>
    <row r="12" spans="1:22" s="2" customFormat="1" ht="47.25" customHeight="1" x14ac:dyDescent="0.2">
      <c r="A12" s="276" t="s">
        <v>486</v>
      </c>
      <c r="B12" s="276"/>
      <c r="C12" s="276"/>
      <c r="D12" s="180"/>
      <c r="E12" s="155" t="s">
        <v>482</v>
      </c>
      <c r="F12" s="67" t="s">
        <v>483</v>
      </c>
      <c r="G12" s="6"/>
      <c r="H12" s="6"/>
      <c r="I12" s="6"/>
      <c r="J12" s="6"/>
      <c r="K12" s="6"/>
      <c r="L12" s="6"/>
      <c r="M12" s="6"/>
      <c r="N12" s="6"/>
      <c r="O12" s="6"/>
      <c r="P12" s="6"/>
      <c r="Q12" s="6"/>
      <c r="R12" s="6"/>
      <c r="S12" s="6"/>
      <c r="T12" s="6"/>
      <c r="U12" s="6"/>
      <c r="V12" s="6"/>
    </row>
    <row r="13" spans="1:22" s="2" customFormat="1" ht="15" customHeight="1" x14ac:dyDescent="0.2">
      <c r="A13" s="271" t="s">
        <v>5</v>
      </c>
      <c r="B13" s="271"/>
      <c r="C13" s="271"/>
      <c r="D13" s="123"/>
      <c r="E13" s="155" t="s">
        <v>484</v>
      </c>
      <c r="F13" s="67" t="s">
        <v>485</v>
      </c>
      <c r="G13" s="4"/>
      <c r="H13" s="4"/>
      <c r="I13" s="4"/>
      <c r="J13" s="4"/>
      <c r="K13" s="4"/>
      <c r="L13" s="4"/>
      <c r="M13" s="4"/>
      <c r="N13" s="4"/>
      <c r="O13" s="4"/>
      <c r="P13" s="4"/>
      <c r="Q13" s="4"/>
      <c r="R13" s="4"/>
      <c r="S13" s="4"/>
      <c r="T13" s="4"/>
      <c r="U13" s="4"/>
      <c r="V13" s="4"/>
    </row>
    <row r="14" spans="1:22" s="2" customFormat="1" ht="9" customHeight="1" x14ac:dyDescent="0.2">
      <c r="A14" s="177"/>
      <c r="B14" s="177"/>
      <c r="C14" s="177"/>
      <c r="D14" s="177"/>
      <c r="E14" s="123"/>
      <c r="F14" s="123"/>
      <c r="G14" s="3"/>
      <c r="H14" s="3"/>
      <c r="I14" s="3"/>
      <c r="J14" s="3"/>
      <c r="K14" s="3"/>
      <c r="L14" s="3"/>
      <c r="M14" s="3"/>
      <c r="N14" s="3"/>
      <c r="O14" s="3"/>
      <c r="P14" s="3"/>
      <c r="Q14" s="3"/>
      <c r="R14" s="3"/>
      <c r="S14" s="3"/>
    </row>
    <row r="15" spans="1:22" s="2" customFormat="1" ht="15" customHeight="1" x14ac:dyDescent="0.2">
      <c r="A15" s="272" t="s">
        <v>448</v>
      </c>
      <c r="B15" s="273"/>
      <c r="C15" s="273"/>
      <c r="D15" s="5"/>
      <c r="E15" s="5"/>
      <c r="F15" s="5"/>
      <c r="G15" s="5"/>
      <c r="H15" s="5"/>
      <c r="I15" s="5"/>
      <c r="J15" s="5"/>
      <c r="K15" s="5"/>
      <c r="L15" s="5"/>
      <c r="M15" s="5"/>
      <c r="N15" s="5"/>
      <c r="O15" s="5"/>
      <c r="P15" s="5"/>
      <c r="Q15" s="5"/>
      <c r="R15" s="5"/>
      <c r="S15" s="5"/>
      <c r="T15" s="5"/>
      <c r="U15" s="5"/>
      <c r="V15" s="5"/>
    </row>
    <row r="16" spans="1:22" s="2" customFormat="1" ht="12" customHeight="1" x14ac:dyDescent="0.2">
      <c r="A16" s="123"/>
      <c r="B16" s="123"/>
      <c r="C16" s="123"/>
      <c r="D16" s="123"/>
      <c r="E16" s="123"/>
      <c r="F16" s="123"/>
      <c r="G16" s="4"/>
      <c r="H16" s="4"/>
      <c r="I16" s="3"/>
      <c r="J16" s="3"/>
      <c r="K16" s="3"/>
      <c r="L16" s="3"/>
      <c r="M16" s="3"/>
      <c r="N16" s="3"/>
      <c r="O16" s="3"/>
      <c r="P16" s="3"/>
      <c r="Q16" s="3"/>
      <c r="R16" s="3"/>
      <c r="S16" s="3"/>
    </row>
    <row r="17" spans="1:22" s="2" customFormat="1" ht="20.25" customHeight="1" x14ac:dyDescent="0.2">
      <c r="A17" s="25" t="s">
        <v>4</v>
      </c>
      <c r="B17" s="39" t="s">
        <v>62</v>
      </c>
      <c r="C17" s="38" t="s">
        <v>61</v>
      </c>
      <c r="D17" s="29"/>
      <c r="E17" s="29"/>
      <c r="F17" s="29"/>
      <c r="G17" s="29"/>
      <c r="H17" s="29"/>
      <c r="I17" s="28"/>
      <c r="J17" s="28"/>
      <c r="K17" s="28"/>
      <c r="L17" s="28"/>
      <c r="M17" s="28"/>
      <c r="N17" s="28"/>
      <c r="O17" s="28"/>
      <c r="P17" s="28"/>
      <c r="Q17" s="28"/>
      <c r="R17" s="28"/>
      <c r="S17" s="28"/>
      <c r="T17" s="27"/>
      <c r="U17" s="27"/>
      <c r="V17" s="27"/>
    </row>
    <row r="18" spans="1:22" s="2" customFormat="1" ht="16.5" customHeight="1" x14ac:dyDescent="0.2">
      <c r="A18" s="38">
        <v>1</v>
      </c>
      <c r="B18" s="39">
        <v>2</v>
      </c>
      <c r="C18" s="38">
        <v>3</v>
      </c>
      <c r="D18" s="29"/>
      <c r="E18" s="29"/>
      <c r="F18" s="29"/>
      <c r="G18" s="29"/>
      <c r="H18" s="29"/>
      <c r="I18" s="28"/>
      <c r="J18" s="28"/>
      <c r="K18" s="28"/>
      <c r="L18" s="28"/>
      <c r="M18" s="28"/>
      <c r="N18" s="28"/>
      <c r="O18" s="28"/>
      <c r="P18" s="28"/>
      <c r="Q18" s="28"/>
      <c r="R18" s="28"/>
      <c r="S18" s="28"/>
      <c r="T18" s="27"/>
      <c r="U18" s="27"/>
      <c r="V18" s="27"/>
    </row>
    <row r="19" spans="1:22" s="2" customFormat="1" ht="18.75" x14ac:dyDescent="0.2">
      <c r="A19" s="24" t="s">
        <v>60</v>
      </c>
      <c r="B19" s="42" t="s">
        <v>303</v>
      </c>
      <c r="C19" s="38" t="s">
        <v>473</v>
      </c>
      <c r="D19" s="29"/>
      <c r="E19" s="29"/>
      <c r="F19" s="29"/>
      <c r="G19" s="29"/>
      <c r="H19" s="29"/>
      <c r="I19" s="28"/>
      <c r="J19" s="28"/>
      <c r="K19" s="28"/>
      <c r="L19" s="28"/>
      <c r="M19" s="28"/>
      <c r="N19" s="28"/>
      <c r="O19" s="28"/>
      <c r="P19" s="28"/>
      <c r="Q19" s="28"/>
      <c r="R19" s="28"/>
      <c r="S19" s="28"/>
      <c r="T19" s="27"/>
      <c r="U19" s="27"/>
      <c r="V19" s="27"/>
    </row>
    <row r="20" spans="1:22" s="2" customFormat="1" ht="31.5" x14ac:dyDescent="0.2">
      <c r="A20" s="24" t="s">
        <v>58</v>
      </c>
      <c r="B20" s="37" t="s">
        <v>59</v>
      </c>
      <c r="C20" s="148" t="s">
        <v>487</v>
      </c>
      <c r="D20" s="29"/>
      <c r="E20" s="29"/>
      <c r="F20" s="29"/>
      <c r="G20" s="29"/>
      <c r="H20" s="29"/>
      <c r="I20" s="28"/>
      <c r="J20" s="28"/>
      <c r="K20" s="28"/>
      <c r="L20" s="28"/>
      <c r="M20" s="28"/>
      <c r="N20" s="28"/>
      <c r="O20" s="28"/>
      <c r="P20" s="28"/>
      <c r="Q20" s="28"/>
      <c r="R20" s="28"/>
      <c r="S20" s="28"/>
      <c r="T20" s="27"/>
      <c r="U20" s="27"/>
      <c r="V20" s="27"/>
    </row>
    <row r="21" spans="1:22" s="32" customFormat="1" ht="31.5" x14ac:dyDescent="0.2">
      <c r="A21" s="24" t="s">
        <v>57</v>
      </c>
      <c r="B21" s="124" t="s">
        <v>399</v>
      </c>
      <c r="C21" s="36" t="s">
        <v>471</v>
      </c>
      <c r="D21" s="35"/>
      <c r="E21" s="35"/>
      <c r="F21" s="35"/>
      <c r="G21" s="35"/>
      <c r="H21" s="34"/>
      <c r="I21" s="34"/>
      <c r="J21" s="34"/>
      <c r="K21" s="34"/>
      <c r="L21" s="34"/>
      <c r="M21" s="34"/>
      <c r="N21" s="34"/>
      <c r="O21" s="34"/>
      <c r="P21" s="34"/>
      <c r="Q21" s="34"/>
      <c r="R21" s="34"/>
      <c r="S21" s="33"/>
      <c r="T21" s="33"/>
      <c r="U21" s="33"/>
      <c r="V21" s="33"/>
    </row>
    <row r="22" spans="1:22" s="32" customFormat="1" ht="18.75" x14ac:dyDescent="0.2">
      <c r="A22" s="24" t="s">
        <v>56</v>
      </c>
      <c r="B22" s="124" t="s">
        <v>70</v>
      </c>
      <c r="C22" s="36" t="s">
        <v>464</v>
      </c>
      <c r="D22" s="35"/>
      <c r="E22" s="35"/>
      <c r="F22" s="35"/>
      <c r="G22" s="35"/>
      <c r="H22" s="34"/>
      <c r="I22" s="34"/>
      <c r="J22" s="34"/>
      <c r="K22" s="34"/>
      <c r="L22" s="34"/>
      <c r="M22" s="34"/>
      <c r="N22" s="34"/>
      <c r="O22" s="34"/>
      <c r="P22" s="34"/>
      <c r="Q22" s="34"/>
      <c r="R22" s="34"/>
      <c r="S22" s="33"/>
      <c r="T22" s="33"/>
      <c r="U22" s="33"/>
      <c r="V22" s="33"/>
    </row>
    <row r="23" spans="1:22" s="32" customFormat="1" ht="31.5" x14ac:dyDescent="0.2">
      <c r="A23" s="24" t="s">
        <v>54</v>
      </c>
      <c r="B23" s="124" t="s">
        <v>69</v>
      </c>
      <c r="C23" s="36" t="s">
        <v>488</v>
      </c>
      <c r="D23" s="35"/>
      <c r="E23" s="35"/>
      <c r="F23" s="35"/>
      <c r="G23" s="35"/>
      <c r="H23" s="34"/>
      <c r="I23" s="34"/>
      <c r="J23" s="34"/>
      <c r="K23" s="34"/>
      <c r="L23" s="34"/>
      <c r="M23" s="34"/>
      <c r="N23" s="34"/>
      <c r="O23" s="34"/>
      <c r="P23" s="34"/>
      <c r="Q23" s="34"/>
      <c r="R23" s="34"/>
      <c r="S23" s="33"/>
      <c r="T23" s="33"/>
      <c r="U23" s="33"/>
      <c r="V23" s="33"/>
    </row>
    <row r="24" spans="1:22" s="32" customFormat="1" ht="18.75" x14ac:dyDescent="0.2">
      <c r="A24" s="24" t="s">
        <v>53</v>
      </c>
      <c r="B24" s="124" t="s">
        <v>400</v>
      </c>
      <c r="C24" s="36" t="s">
        <v>469</v>
      </c>
      <c r="D24" s="35"/>
      <c r="E24" s="35"/>
      <c r="F24" s="35"/>
      <c r="G24" s="35"/>
      <c r="H24" s="34"/>
      <c r="I24" s="34"/>
      <c r="J24" s="34"/>
      <c r="K24" s="34"/>
      <c r="L24" s="34"/>
      <c r="M24" s="34"/>
      <c r="N24" s="34"/>
      <c r="O24" s="34"/>
      <c r="P24" s="34"/>
      <c r="Q24" s="34"/>
      <c r="R24" s="34"/>
      <c r="S24" s="33"/>
      <c r="T24" s="33"/>
      <c r="U24" s="33"/>
      <c r="V24" s="33"/>
    </row>
    <row r="25" spans="1:22" s="32" customFormat="1" ht="31.5" x14ac:dyDescent="0.2">
      <c r="A25" s="24" t="s">
        <v>51</v>
      </c>
      <c r="B25" s="124" t="s">
        <v>401</v>
      </c>
      <c r="C25" s="36" t="s">
        <v>469</v>
      </c>
      <c r="D25" s="35"/>
      <c r="E25" s="35"/>
      <c r="F25" s="35"/>
      <c r="G25" s="35"/>
      <c r="H25" s="34"/>
      <c r="I25" s="34"/>
      <c r="J25" s="34"/>
      <c r="K25" s="34"/>
      <c r="L25" s="34"/>
      <c r="M25" s="34"/>
      <c r="N25" s="34"/>
      <c r="O25" s="34"/>
      <c r="P25" s="34"/>
      <c r="Q25" s="34"/>
      <c r="R25" s="34"/>
      <c r="S25" s="33"/>
      <c r="T25" s="33"/>
      <c r="U25" s="33"/>
      <c r="V25" s="33"/>
    </row>
    <row r="26" spans="1:22" s="32" customFormat="1" ht="31.5" x14ac:dyDescent="0.2">
      <c r="A26" s="24" t="s">
        <v>49</v>
      </c>
      <c r="B26" s="124" t="s">
        <v>402</v>
      </c>
      <c r="C26" s="36" t="s">
        <v>469</v>
      </c>
      <c r="D26" s="35"/>
      <c r="E26" s="35"/>
      <c r="F26" s="35"/>
      <c r="G26" s="35"/>
      <c r="H26" s="34"/>
      <c r="I26" s="34"/>
      <c r="J26" s="34"/>
      <c r="K26" s="34"/>
      <c r="L26" s="34"/>
      <c r="M26" s="34"/>
      <c r="N26" s="34"/>
      <c r="O26" s="34"/>
      <c r="P26" s="34"/>
      <c r="Q26" s="34"/>
      <c r="R26" s="34"/>
      <c r="S26" s="33"/>
      <c r="T26" s="33"/>
      <c r="U26" s="33"/>
      <c r="V26" s="33"/>
    </row>
    <row r="27" spans="1:22" s="32" customFormat="1" ht="18.75" x14ac:dyDescent="0.2">
      <c r="A27" s="24" t="s">
        <v>68</v>
      </c>
      <c r="B27" s="41" t="s">
        <v>403</v>
      </c>
      <c r="C27" s="36" t="s">
        <v>469</v>
      </c>
      <c r="D27" s="35"/>
      <c r="E27" s="35"/>
      <c r="F27" s="35"/>
      <c r="G27" s="35"/>
      <c r="H27" s="34"/>
      <c r="I27" s="34"/>
      <c r="J27" s="34"/>
      <c r="K27" s="34"/>
      <c r="L27" s="34"/>
      <c r="M27" s="34"/>
      <c r="N27" s="34"/>
      <c r="O27" s="34"/>
      <c r="P27" s="34"/>
      <c r="Q27" s="34"/>
      <c r="R27" s="34"/>
      <c r="S27" s="33"/>
      <c r="T27" s="33"/>
      <c r="U27" s="33"/>
      <c r="V27" s="33"/>
    </row>
    <row r="28" spans="1:22" s="32" customFormat="1" ht="18.75" x14ac:dyDescent="0.2">
      <c r="A28" s="24" t="s">
        <v>66</v>
      </c>
      <c r="B28" s="41" t="s">
        <v>404</v>
      </c>
      <c r="C28" s="36" t="s">
        <v>469</v>
      </c>
      <c r="D28" s="35"/>
      <c r="E28" s="35"/>
      <c r="F28" s="35"/>
      <c r="G28" s="35"/>
      <c r="H28" s="34"/>
      <c r="I28" s="34"/>
      <c r="J28" s="34"/>
      <c r="K28" s="34"/>
      <c r="L28" s="34"/>
      <c r="M28" s="34"/>
      <c r="N28" s="34"/>
      <c r="O28" s="34"/>
      <c r="P28" s="34"/>
      <c r="Q28" s="34"/>
      <c r="R28" s="34"/>
      <c r="S28" s="33"/>
      <c r="T28" s="33"/>
      <c r="U28" s="33"/>
      <c r="V28" s="33"/>
    </row>
    <row r="29" spans="1:22" s="32" customFormat="1" ht="47.25" x14ac:dyDescent="0.2">
      <c r="A29" s="24" t="s">
        <v>65</v>
      </c>
      <c r="B29" s="41" t="s">
        <v>405</v>
      </c>
      <c r="C29" s="36" t="s">
        <v>470</v>
      </c>
      <c r="D29" s="35"/>
      <c r="E29" s="35"/>
      <c r="F29" s="35"/>
      <c r="G29" s="35"/>
      <c r="H29" s="34"/>
      <c r="I29" s="34"/>
      <c r="J29" s="34"/>
      <c r="K29" s="34"/>
      <c r="L29" s="34"/>
      <c r="M29" s="34"/>
      <c r="N29" s="34"/>
      <c r="O29" s="34"/>
      <c r="P29" s="34"/>
      <c r="Q29" s="34"/>
      <c r="R29" s="34"/>
      <c r="S29" s="33"/>
      <c r="T29" s="33"/>
      <c r="U29" s="33"/>
      <c r="V29" s="33"/>
    </row>
    <row r="30" spans="1:22" ht="63" x14ac:dyDescent="0.25">
      <c r="A30" s="24" t="s">
        <v>419</v>
      </c>
      <c r="B30" s="41" t="s">
        <v>406</v>
      </c>
      <c r="C30" s="36" t="s">
        <v>470</v>
      </c>
      <c r="D30" s="23"/>
      <c r="E30" s="23"/>
      <c r="F30" s="23"/>
      <c r="G30" s="23"/>
      <c r="H30" s="23"/>
      <c r="I30" s="23"/>
      <c r="J30" s="23"/>
      <c r="K30" s="23"/>
      <c r="L30" s="23"/>
      <c r="M30" s="23"/>
      <c r="N30" s="23"/>
      <c r="O30" s="23"/>
      <c r="P30" s="23"/>
      <c r="Q30" s="23"/>
      <c r="R30" s="23"/>
      <c r="S30" s="23"/>
      <c r="T30" s="23"/>
      <c r="U30" s="23"/>
      <c r="V30" s="23"/>
    </row>
    <row r="31" spans="1:22" ht="31.5" x14ac:dyDescent="0.25">
      <c r="A31" s="24" t="s">
        <v>409</v>
      </c>
      <c r="B31" s="41" t="s">
        <v>67</v>
      </c>
      <c r="C31" s="36" t="s">
        <v>469</v>
      </c>
      <c r="D31" s="23"/>
      <c r="E31" s="23"/>
      <c r="F31" s="23"/>
      <c r="G31" s="23"/>
      <c r="H31" s="23"/>
      <c r="I31" s="23"/>
      <c r="J31" s="23"/>
      <c r="K31" s="23"/>
      <c r="L31" s="23"/>
      <c r="M31" s="23"/>
      <c r="N31" s="23"/>
      <c r="O31" s="23"/>
      <c r="P31" s="23"/>
      <c r="Q31" s="23"/>
      <c r="R31" s="23"/>
      <c r="S31" s="23"/>
      <c r="T31" s="23"/>
      <c r="U31" s="23"/>
      <c r="V31" s="23"/>
    </row>
    <row r="32" spans="1:22" ht="15.75" x14ac:dyDescent="0.25">
      <c r="A32" s="24" t="s">
        <v>420</v>
      </c>
      <c r="B32" s="41" t="s">
        <v>407</v>
      </c>
      <c r="C32" s="36" t="s">
        <v>469</v>
      </c>
      <c r="D32" s="23"/>
      <c r="E32" s="23"/>
      <c r="F32" s="23"/>
      <c r="G32" s="23"/>
      <c r="H32" s="23"/>
      <c r="I32" s="23"/>
      <c r="J32" s="23"/>
      <c r="K32" s="23"/>
      <c r="L32" s="23"/>
      <c r="M32" s="23"/>
      <c r="N32" s="23"/>
      <c r="O32" s="23"/>
      <c r="P32" s="23"/>
      <c r="Q32" s="23"/>
      <c r="R32" s="23"/>
      <c r="S32" s="23"/>
      <c r="T32" s="23"/>
      <c r="U32" s="23"/>
      <c r="V32" s="23"/>
    </row>
    <row r="33" spans="1:22" ht="15.75" x14ac:dyDescent="0.25">
      <c r="A33" s="24" t="s">
        <v>410</v>
      </c>
      <c r="B33" s="41" t="s">
        <v>408</v>
      </c>
      <c r="C33" s="25" t="s">
        <v>469</v>
      </c>
      <c r="D33" s="23"/>
      <c r="E33" s="23"/>
      <c r="F33" s="23"/>
      <c r="G33" s="23"/>
      <c r="H33" s="23"/>
      <c r="I33" s="23"/>
      <c r="J33" s="23"/>
      <c r="K33" s="23"/>
      <c r="L33" s="23"/>
      <c r="M33" s="23"/>
      <c r="N33" s="23"/>
      <c r="O33" s="23"/>
      <c r="P33" s="23"/>
      <c r="Q33" s="23"/>
      <c r="R33" s="23"/>
      <c r="S33" s="23"/>
      <c r="T33" s="23"/>
      <c r="U33" s="23"/>
      <c r="V33" s="23"/>
    </row>
    <row r="34" spans="1:22" ht="15.75" x14ac:dyDescent="0.25">
      <c r="A34" s="24" t="s">
        <v>421</v>
      </c>
      <c r="B34" s="41" t="s">
        <v>219</v>
      </c>
      <c r="C34" s="36" t="s">
        <v>469</v>
      </c>
      <c r="D34" s="23"/>
      <c r="E34" s="23"/>
      <c r="F34" s="23"/>
      <c r="G34" s="23"/>
      <c r="H34" s="23"/>
      <c r="I34" s="23"/>
      <c r="J34" s="23"/>
      <c r="K34" s="23"/>
      <c r="L34" s="23"/>
      <c r="M34" s="23"/>
      <c r="N34" s="23"/>
      <c r="O34" s="23"/>
      <c r="P34" s="23"/>
      <c r="Q34" s="23"/>
      <c r="R34" s="23"/>
      <c r="S34" s="23"/>
      <c r="T34" s="23"/>
      <c r="U34" s="23"/>
      <c r="V34" s="23"/>
    </row>
    <row r="35" spans="1:22" ht="192.75" customHeight="1" x14ac:dyDescent="0.25">
      <c r="A35" s="24" t="s">
        <v>411</v>
      </c>
      <c r="B35" s="212" t="s">
        <v>524</v>
      </c>
      <c r="C35" s="213" t="s">
        <v>529</v>
      </c>
      <c r="D35" s="23"/>
      <c r="E35" s="23"/>
      <c r="F35" s="23"/>
      <c r="G35" s="23"/>
      <c r="H35" s="23"/>
      <c r="I35" s="23"/>
      <c r="J35" s="23"/>
      <c r="K35" s="23"/>
      <c r="L35" s="23"/>
      <c r="M35" s="23"/>
      <c r="N35" s="23"/>
      <c r="O35" s="23"/>
      <c r="P35" s="23"/>
      <c r="Q35" s="23"/>
      <c r="R35" s="23"/>
      <c r="S35" s="23"/>
      <c r="T35" s="23"/>
      <c r="U35" s="23"/>
      <c r="V35" s="23"/>
    </row>
    <row r="36" spans="1:22" ht="63" x14ac:dyDescent="0.25">
      <c r="A36" s="24" t="s">
        <v>422</v>
      </c>
      <c r="B36" s="41" t="s">
        <v>443</v>
      </c>
      <c r="C36" s="36" t="s">
        <v>470</v>
      </c>
      <c r="D36" s="23"/>
      <c r="E36" s="23"/>
      <c r="F36" s="23"/>
      <c r="G36" s="23"/>
      <c r="H36" s="23"/>
      <c r="I36" s="23"/>
      <c r="J36" s="23"/>
      <c r="K36" s="23"/>
      <c r="L36" s="23"/>
      <c r="M36" s="23"/>
      <c r="N36" s="23"/>
      <c r="O36" s="23"/>
      <c r="P36" s="23"/>
      <c r="Q36" s="23"/>
      <c r="R36" s="23"/>
      <c r="S36" s="23"/>
      <c r="T36" s="23"/>
      <c r="U36" s="23"/>
      <c r="V36" s="23"/>
    </row>
    <row r="37" spans="1:22" ht="47.25" x14ac:dyDescent="0.25">
      <c r="A37" s="24" t="s">
        <v>412</v>
      </c>
      <c r="B37" s="41" t="s">
        <v>458</v>
      </c>
      <c r="C37" s="36" t="s">
        <v>470</v>
      </c>
      <c r="D37" s="23"/>
      <c r="E37" s="23"/>
      <c r="F37" s="23"/>
      <c r="G37" s="23"/>
      <c r="H37" s="23"/>
      <c r="I37" s="23"/>
      <c r="J37" s="23"/>
      <c r="K37" s="23"/>
      <c r="L37" s="23"/>
      <c r="M37" s="23"/>
      <c r="N37" s="23"/>
      <c r="O37" s="23"/>
      <c r="P37" s="23"/>
      <c r="Q37" s="23"/>
      <c r="R37" s="23"/>
      <c r="S37" s="23"/>
      <c r="T37" s="23"/>
      <c r="U37" s="23"/>
      <c r="V37" s="23"/>
    </row>
    <row r="38" spans="1:22" ht="97.5" customHeight="1" x14ac:dyDescent="0.25">
      <c r="A38" s="24" t="s">
        <v>424</v>
      </c>
      <c r="B38" s="41" t="s">
        <v>425</v>
      </c>
      <c r="C38" s="36" t="s">
        <v>469</v>
      </c>
      <c r="D38" s="23"/>
      <c r="E38" s="23"/>
      <c r="F38" s="23"/>
      <c r="G38" s="23"/>
      <c r="H38" s="23"/>
      <c r="I38" s="23"/>
      <c r="J38" s="23"/>
      <c r="K38" s="23"/>
      <c r="L38" s="23"/>
      <c r="M38" s="23"/>
      <c r="N38" s="23"/>
      <c r="O38" s="23"/>
      <c r="P38" s="23"/>
      <c r="Q38" s="23"/>
      <c r="R38" s="23"/>
      <c r="S38" s="23"/>
      <c r="T38" s="23"/>
      <c r="U38" s="23"/>
      <c r="V38" s="23"/>
    </row>
    <row r="39" spans="1:22" ht="49.5" customHeight="1" x14ac:dyDescent="0.25">
      <c r="A39" s="24" t="s">
        <v>413</v>
      </c>
      <c r="B39" s="41" t="s">
        <v>449</v>
      </c>
      <c r="C39" s="36" t="s">
        <v>469</v>
      </c>
      <c r="D39" s="23"/>
      <c r="E39" s="23"/>
      <c r="F39" s="23"/>
      <c r="G39" s="23"/>
      <c r="H39" s="23"/>
      <c r="I39" s="23"/>
      <c r="J39" s="23"/>
      <c r="K39" s="23"/>
      <c r="L39" s="23"/>
      <c r="M39" s="23"/>
      <c r="N39" s="23"/>
      <c r="O39" s="23"/>
      <c r="P39" s="23"/>
      <c r="Q39" s="23"/>
      <c r="R39" s="23"/>
      <c r="S39" s="23"/>
      <c r="T39" s="23"/>
      <c r="U39" s="23"/>
      <c r="V39" s="23"/>
    </row>
    <row r="40" spans="1:22" ht="47.25" x14ac:dyDescent="0.25">
      <c r="A40" s="24" t="s">
        <v>444</v>
      </c>
      <c r="B40" s="41" t="s">
        <v>450</v>
      </c>
      <c r="C40" s="36" t="s">
        <v>469</v>
      </c>
      <c r="D40" s="23"/>
      <c r="E40" s="23"/>
      <c r="F40" s="23"/>
      <c r="G40" s="23"/>
      <c r="H40" s="23"/>
      <c r="I40" s="23"/>
      <c r="J40" s="23"/>
      <c r="K40" s="23"/>
      <c r="L40" s="23"/>
      <c r="M40" s="23"/>
      <c r="N40" s="23"/>
      <c r="O40" s="23"/>
      <c r="P40" s="23"/>
      <c r="Q40" s="23"/>
      <c r="R40" s="23"/>
      <c r="S40" s="23"/>
      <c r="T40" s="23"/>
      <c r="U40" s="23"/>
      <c r="V40" s="23"/>
    </row>
    <row r="41" spans="1:22" ht="52.5" customHeight="1" x14ac:dyDescent="0.25">
      <c r="A41" s="24" t="s">
        <v>414</v>
      </c>
      <c r="B41" s="41" t="s">
        <v>451</v>
      </c>
      <c r="C41" s="36" t="s">
        <v>469</v>
      </c>
      <c r="D41" s="23"/>
      <c r="E41" s="23"/>
      <c r="F41" s="23"/>
      <c r="G41" s="23"/>
      <c r="H41" s="23"/>
      <c r="I41" s="23"/>
      <c r="J41" s="23"/>
      <c r="K41" s="23"/>
      <c r="L41" s="23"/>
      <c r="M41" s="23"/>
      <c r="N41" s="23"/>
      <c r="O41" s="23"/>
      <c r="P41" s="23"/>
      <c r="Q41" s="23"/>
      <c r="R41" s="23"/>
      <c r="S41" s="23"/>
      <c r="T41" s="23"/>
      <c r="U41" s="23"/>
      <c r="V41" s="23"/>
    </row>
    <row r="42" spans="1:22" ht="31.5" x14ac:dyDescent="0.25">
      <c r="A42" s="24" t="s">
        <v>445</v>
      </c>
      <c r="B42" s="41" t="s">
        <v>505</v>
      </c>
      <c r="C42" s="215">
        <f>C43*1.2</f>
        <v>201.99959999999999</v>
      </c>
      <c r="D42" s="23"/>
      <c r="E42" s="23"/>
      <c r="F42" s="23"/>
      <c r="G42" s="23"/>
      <c r="H42" s="23"/>
      <c r="I42" s="23"/>
      <c r="J42" s="23"/>
      <c r="K42" s="23"/>
      <c r="L42" s="23"/>
      <c r="M42" s="23"/>
      <c r="N42" s="23"/>
      <c r="O42" s="23"/>
      <c r="P42" s="23"/>
      <c r="Q42" s="23"/>
      <c r="R42" s="23"/>
      <c r="S42" s="23"/>
      <c r="T42" s="23"/>
      <c r="U42" s="23"/>
      <c r="V42" s="23"/>
    </row>
    <row r="43" spans="1:22" ht="31.5" x14ac:dyDescent="0.25">
      <c r="A43" s="24" t="s">
        <v>415</v>
      </c>
      <c r="B43" s="41" t="s">
        <v>506</v>
      </c>
      <c r="C43" s="215">
        <v>168.333</v>
      </c>
      <c r="D43" s="23"/>
      <c r="E43" s="23"/>
      <c r="F43" s="23"/>
      <c r="G43" s="23">
        <f>41.395+152.325</f>
        <v>193.72</v>
      </c>
      <c r="H43" s="23"/>
      <c r="I43" s="23"/>
      <c r="J43" s="23"/>
      <c r="K43" s="23"/>
      <c r="L43" s="23"/>
      <c r="M43" s="23"/>
      <c r="N43" s="23"/>
      <c r="O43" s="23"/>
      <c r="P43" s="23"/>
      <c r="Q43" s="23"/>
      <c r="R43" s="23"/>
      <c r="S43" s="23"/>
      <c r="T43" s="23"/>
      <c r="U43" s="23"/>
      <c r="V43" s="23"/>
    </row>
    <row r="44" spans="1:22" ht="63" x14ac:dyDescent="0.25">
      <c r="A44" s="24" t="s">
        <v>525</v>
      </c>
      <c r="B44" s="212" t="s">
        <v>526</v>
      </c>
      <c r="C44" s="214" t="s">
        <v>469</v>
      </c>
      <c r="D44" s="23"/>
      <c r="E44" s="23"/>
      <c r="F44" s="23"/>
      <c r="G44" s="23"/>
      <c r="H44" s="23"/>
      <c r="I44" s="23"/>
      <c r="J44" s="23"/>
      <c r="K44" s="23"/>
      <c r="L44" s="23"/>
      <c r="M44" s="23"/>
      <c r="N44" s="23"/>
      <c r="O44" s="23"/>
      <c r="P44" s="23"/>
      <c r="Q44" s="23"/>
      <c r="R44" s="23"/>
      <c r="S44" s="23"/>
      <c r="T44" s="23"/>
      <c r="U44" s="23"/>
      <c r="V44" s="23"/>
    </row>
    <row r="45" spans="1:22" ht="176.25" customHeight="1" x14ac:dyDescent="0.25">
      <c r="A45" s="24" t="s">
        <v>527</v>
      </c>
      <c r="B45" s="212" t="s">
        <v>528</v>
      </c>
      <c r="C45" s="150" t="s">
        <v>530</v>
      </c>
      <c r="D45" s="23"/>
      <c r="E45" s="23"/>
      <c r="F45" s="23"/>
      <c r="G45" s="23"/>
      <c r="H45" s="23"/>
      <c r="I45" s="23"/>
      <c r="J45" s="23"/>
      <c r="K45" s="23"/>
      <c r="L45" s="23"/>
      <c r="M45" s="23"/>
      <c r="N45" s="23"/>
      <c r="O45" s="23"/>
      <c r="P45" s="23"/>
      <c r="Q45" s="23"/>
      <c r="R45" s="23"/>
      <c r="S45" s="23"/>
      <c r="T45" s="23"/>
      <c r="U45" s="23"/>
      <c r="V45" s="23"/>
    </row>
    <row r="46" spans="1:22" x14ac:dyDescent="0.25">
      <c r="A46" s="23"/>
      <c r="B46" s="23"/>
      <c r="C46" s="23"/>
      <c r="D46" s="23"/>
      <c r="E46" s="23"/>
      <c r="F46" s="23"/>
      <c r="G46" s="23"/>
      <c r="H46" s="23"/>
      <c r="I46" s="23"/>
      <c r="J46" s="23"/>
      <c r="K46" s="23"/>
      <c r="L46" s="23"/>
      <c r="M46" s="23"/>
      <c r="N46" s="23"/>
      <c r="O46" s="23"/>
      <c r="P46" s="23"/>
      <c r="Q46" s="23"/>
      <c r="R46" s="23"/>
      <c r="S46" s="23"/>
      <c r="T46" s="23"/>
      <c r="U46" s="23"/>
      <c r="V46" s="23"/>
    </row>
    <row r="47" spans="1:22" x14ac:dyDescent="0.25">
      <c r="A47" s="23"/>
      <c r="B47" s="23"/>
      <c r="C47" s="23"/>
      <c r="D47" s="23"/>
      <c r="E47" s="23"/>
      <c r="F47" s="23"/>
      <c r="G47" s="23"/>
      <c r="H47" s="23"/>
      <c r="I47" s="23"/>
      <c r="J47" s="23"/>
      <c r="K47" s="23"/>
      <c r="L47" s="23"/>
      <c r="M47" s="23"/>
      <c r="N47" s="23"/>
      <c r="O47" s="23"/>
      <c r="P47" s="23"/>
      <c r="Q47" s="23"/>
      <c r="R47" s="23"/>
      <c r="S47" s="23"/>
      <c r="T47" s="23"/>
      <c r="U47" s="23"/>
      <c r="V47" s="23"/>
    </row>
    <row r="48" spans="1:22" x14ac:dyDescent="0.25">
      <c r="A48" s="23"/>
      <c r="B48" s="23"/>
      <c r="C48" s="23"/>
      <c r="D48" s="23"/>
      <c r="E48" s="23"/>
      <c r="F48" s="23"/>
      <c r="G48" s="23"/>
      <c r="H48" s="23"/>
      <c r="I48" s="23"/>
      <c r="J48" s="23"/>
      <c r="K48" s="23"/>
      <c r="L48" s="23"/>
      <c r="M48" s="23"/>
      <c r="N48" s="23"/>
      <c r="O48" s="23"/>
      <c r="P48" s="23"/>
      <c r="Q48" s="23"/>
      <c r="R48" s="23"/>
      <c r="S48" s="23"/>
      <c r="T48" s="23"/>
      <c r="U48" s="23"/>
      <c r="V48" s="23"/>
    </row>
    <row r="49" spans="1:22" x14ac:dyDescent="0.25">
      <c r="A49" s="23"/>
      <c r="B49" s="23"/>
      <c r="C49" s="23"/>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sheetData>
  <mergeCells count="9">
    <mergeCell ref="A5:C5"/>
    <mergeCell ref="A13:C13"/>
    <mergeCell ref="A15:C15"/>
    <mergeCell ref="A7:C7"/>
    <mergeCell ref="A8:C8"/>
    <mergeCell ref="A9:C9"/>
    <mergeCell ref="A10:C10"/>
    <mergeCell ref="A11:C11"/>
    <mergeCell ref="A12:C12"/>
  </mergeCells>
  <pageMargins left="0.9055118110236221" right="0.51181102362204722" top="0.35433070866141736" bottom="0.35433070866141736" header="0" footer="0"/>
  <pageSetup paperSize="9"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8"/>
  <sheetViews>
    <sheetView view="pageBreakPreview" zoomScale="60" zoomScaleNormal="70" workbookViewId="0">
      <pane xSplit="2" ySplit="22" topLeftCell="C23" activePane="bottomRight" state="frozen"/>
      <selection pane="topRight" activeCell="C1" sqref="C1"/>
      <selection pane="bottomLeft" activeCell="A23" sqref="A23"/>
      <selection pane="bottomRight" activeCell="V20" sqref="V20:W20"/>
    </sheetView>
  </sheetViews>
  <sheetFormatPr defaultRowHeight="15.75" x14ac:dyDescent="0.25"/>
  <cols>
    <col min="1" max="1" width="9.140625" style="61"/>
    <col min="2" max="2" width="77.85546875" style="61" customWidth="1"/>
    <col min="3" max="3" width="10.5703125" style="184" customWidth="1"/>
    <col min="4" max="4" width="13.5703125" style="184" customWidth="1"/>
    <col min="5" max="5" width="16.140625" style="184" customWidth="1"/>
    <col min="6" max="6" width="15.140625" style="184" customWidth="1"/>
    <col min="7" max="7" width="11.140625" style="184" customWidth="1"/>
    <col min="8" max="8" width="10.85546875" style="184" customWidth="1"/>
    <col min="9" max="9" width="9" style="184" customWidth="1"/>
    <col min="10" max="10" width="9.28515625" style="184" customWidth="1"/>
    <col min="11" max="11" width="9.42578125" style="184" customWidth="1"/>
    <col min="12" max="12" width="6.7109375" style="184" customWidth="1"/>
    <col min="13" max="13" width="8.140625" style="184" customWidth="1"/>
    <col min="14" max="15" width="10" style="184" customWidth="1"/>
    <col min="16" max="18" width="7.5703125" style="184" bestFit="1" customWidth="1"/>
    <col min="19" max="19" width="7" style="184" bestFit="1" customWidth="1"/>
    <col min="20" max="20" width="8" style="184" customWidth="1"/>
    <col min="21" max="21" width="8.140625" style="184" customWidth="1"/>
    <col min="22" max="22" width="9.7109375" style="184" customWidth="1"/>
    <col min="23" max="23" width="9.42578125" style="184" customWidth="1"/>
    <col min="24" max="24" width="8" style="184" customWidth="1"/>
    <col min="25" max="25" width="7.85546875" style="184" customWidth="1"/>
    <col min="26" max="26" width="9.7109375" style="184" customWidth="1"/>
    <col min="27" max="27" width="9.42578125" style="184" customWidth="1"/>
    <col min="28" max="28" width="8" style="184" customWidth="1"/>
    <col min="29" max="29" width="11" style="184" customWidth="1"/>
    <col min="30" max="30" width="9.7109375" style="184" customWidth="1"/>
    <col min="31" max="31" width="9.42578125" style="184" customWidth="1"/>
    <col min="32" max="32" width="18.28515625" style="184" customWidth="1"/>
    <col min="33" max="33" width="18.42578125" style="184" customWidth="1"/>
    <col min="34" max="16384" width="9.140625" style="61"/>
  </cols>
  <sheetData>
    <row r="1" spans="1:33" x14ac:dyDescent="0.25">
      <c r="A1" s="62"/>
      <c r="B1" s="62"/>
      <c r="AF1" s="195"/>
      <c r="AG1" s="196" t="s">
        <v>64</v>
      </c>
    </row>
    <row r="2" spans="1:33" x14ac:dyDescent="0.25">
      <c r="A2" s="62"/>
      <c r="B2" s="62"/>
      <c r="AF2" s="195"/>
      <c r="AG2" s="197" t="s">
        <v>9</v>
      </c>
    </row>
    <row r="3" spans="1:33" x14ac:dyDescent="0.25">
      <c r="A3" s="62"/>
      <c r="B3" s="62"/>
      <c r="AF3" s="195"/>
      <c r="AG3" s="197" t="s">
        <v>63</v>
      </c>
    </row>
    <row r="4" spans="1:33" ht="18.75" customHeight="1" x14ac:dyDescent="0.25">
      <c r="A4" s="270" t="s">
        <v>514</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row>
    <row r="5" spans="1:33" ht="11.25" customHeight="1" x14ac:dyDescent="0.3">
      <c r="A5" s="62"/>
      <c r="B5" s="62"/>
      <c r="AG5" s="198"/>
    </row>
    <row r="6" spans="1:33" ht="18.75" x14ac:dyDescent="0.25">
      <c r="A6" s="274" t="s">
        <v>8</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row>
    <row r="7" spans="1:33" ht="11.25" customHeight="1" x14ac:dyDescent="0.25">
      <c r="A7" s="11"/>
      <c r="B7" s="11"/>
      <c r="C7" s="199"/>
      <c r="D7" s="199"/>
      <c r="E7" s="199"/>
      <c r="F7" s="199"/>
      <c r="G7" s="199"/>
      <c r="H7" s="199"/>
      <c r="I7" s="199"/>
      <c r="J7" s="185"/>
      <c r="K7" s="185"/>
      <c r="L7" s="185"/>
      <c r="M7" s="185"/>
      <c r="N7" s="185"/>
      <c r="O7" s="185"/>
      <c r="P7" s="185"/>
      <c r="Q7" s="185"/>
      <c r="R7" s="185"/>
      <c r="S7" s="185"/>
      <c r="T7" s="185"/>
      <c r="U7" s="185"/>
      <c r="V7" s="185"/>
      <c r="W7" s="185"/>
      <c r="X7" s="185"/>
      <c r="Y7" s="185"/>
      <c r="Z7" s="185"/>
      <c r="AA7" s="185"/>
      <c r="AB7" s="185"/>
      <c r="AC7" s="185"/>
      <c r="AD7" s="185"/>
      <c r="AE7" s="185"/>
      <c r="AF7" s="185"/>
      <c r="AG7" s="185"/>
    </row>
    <row r="8" spans="1:33" x14ac:dyDescent="0.25">
      <c r="A8" s="275" t="str">
        <f>'6.1. Паспорт сетевой график'!A9:J9</f>
        <v xml:space="preserve">                                                                                                     ООО ХК "СДС-Энерго"                                                                                                            </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row>
    <row r="9" spans="1:33" ht="18.75" customHeight="1" x14ac:dyDescent="0.25">
      <c r="A9" s="271" t="s">
        <v>7</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1:33" ht="6" customHeight="1" x14ac:dyDescent="0.25">
      <c r="A10" s="11"/>
      <c r="B10" s="11"/>
      <c r="C10" s="199"/>
      <c r="D10" s="199"/>
      <c r="E10" s="199"/>
      <c r="F10" s="199"/>
      <c r="G10" s="199"/>
      <c r="H10" s="199"/>
      <c r="I10" s="199"/>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row>
    <row r="11" spans="1:33" x14ac:dyDescent="0.25">
      <c r="A11" s="275" t="str">
        <f>'6.1. Паспорт сетевой график'!A12:J12</f>
        <v>J_1.6.4, L_1.6.11, M_1.6.12 O_1.6.13</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row>
    <row r="12" spans="1:33" x14ac:dyDescent="0.25">
      <c r="A12" s="271" t="s">
        <v>6</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row>
    <row r="13" spans="1:33" ht="11.25" customHeight="1" x14ac:dyDescent="0.3">
      <c r="A13" s="9"/>
      <c r="B13" s="9"/>
      <c r="C13" s="200"/>
      <c r="D13" s="200"/>
      <c r="E13" s="200"/>
      <c r="F13" s="200"/>
      <c r="G13" s="200"/>
      <c r="H13" s="200"/>
      <c r="I13" s="200"/>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row>
    <row r="14" spans="1:33" ht="31.5" customHeight="1" x14ac:dyDescent="0.25">
      <c r="A14" s="298" t="str">
        <f>'6.1. Паспорт сетевой график'!A15:J15</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row>
    <row r="15" spans="1:33" ht="15.75" customHeight="1" x14ac:dyDescent="0.25">
      <c r="A15" s="271" t="s">
        <v>5</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row>
    <row r="16" spans="1:33" ht="6.75" customHeight="1" x14ac:dyDescent="0.25">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row>
    <row r="17" spans="1:36" x14ac:dyDescent="0.25">
      <c r="A17" s="442" t="s">
        <v>433</v>
      </c>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row>
    <row r="18" spans="1:36" ht="9.75" customHeight="1" x14ac:dyDescent="0.25">
      <c r="A18" s="62"/>
      <c r="B18" s="62"/>
    </row>
    <row r="19" spans="1:36" ht="20.25" customHeight="1" x14ac:dyDescent="0.25">
      <c r="A19" s="439" t="s">
        <v>176</v>
      </c>
      <c r="B19" s="439" t="s">
        <v>175</v>
      </c>
      <c r="C19" s="433" t="s">
        <v>174</v>
      </c>
      <c r="D19" s="433"/>
      <c r="E19" s="441" t="s">
        <v>173</v>
      </c>
      <c r="F19" s="441"/>
      <c r="G19" s="447" t="s">
        <v>515</v>
      </c>
      <c r="H19" s="431" t="s">
        <v>492</v>
      </c>
      <c r="I19" s="432"/>
      <c r="J19" s="432"/>
      <c r="K19" s="432"/>
      <c r="L19" s="431" t="s">
        <v>493</v>
      </c>
      <c r="M19" s="432"/>
      <c r="N19" s="432"/>
      <c r="O19" s="432"/>
      <c r="P19" s="431" t="s">
        <v>494</v>
      </c>
      <c r="Q19" s="432"/>
      <c r="R19" s="432"/>
      <c r="S19" s="432"/>
      <c r="T19" s="431" t="s">
        <v>495</v>
      </c>
      <c r="U19" s="432"/>
      <c r="V19" s="432"/>
      <c r="W19" s="432"/>
      <c r="X19" s="431" t="s">
        <v>496</v>
      </c>
      <c r="Y19" s="432"/>
      <c r="Z19" s="432"/>
      <c r="AA19" s="432"/>
      <c r="AB19" s="431" t="s">
        <v>497</v>
      </c>
      <c r="AC19" s="432"/>
      <c r="AD19" s="432"/>
      <c r="AE19" s="432"/>
      <c r="AF19" s="443" t="s">
        <v>172</v>
      </c>
      <c r="AG19" s="444"/>
      <c r="AH19" s="75"/>
      <c r="AI19" s="75"/>
      <c r="AJ19" s="75"/>
    </row>
    <row r="20" spans="1:36" ht="66" customHeight="1" x14ac:dyDescent="0.25">
      <c r="A20" s="440"/>
      <c r="B20" s="440"/>
      <c r="C20" s="433"/>
      <c r="D20" s="433"/>
      <c r="E20" s="441"/>
      <c r="F20" s="441"/>
      <c r="G20" s="448"/>
      <c r="H20" s="433" t="s">
        <v>1</v>
      </c>
      <c r="I20" s="433"/>
      <c r="J20" s="433" t="s">
        <v>10</v>
      </c>
      <c r="K20" s="433"/>
      <c r="L20" s="433" t="s">
        <v>1</v>
      </c>
      <c r="M20" s="433"/>
      <c r="N20" s="433" t="s">
        <v>170</v>
      </c>
      <c r="O20" s="433"/>
      <c r="P20" s="433" t="s">
        <v>1</v>
      </c>
      <c r="Q20" s="433"/>
      <c r="R20" s="433" t="s">
        <v>170</v>
      </c>
      <c r="S20" s="433"/>
      <c r="T20" s="433" t="s">
        <v>1</v>
      </c>
      <c r="U20" s="433"/>
      <c r="V20" s="433" t="s">
        <v>170</v>
      </c>
      <c r="W20" s="433"/>
      <c r="X20" s="433" t="s">
        <v>1</v>
      </c>
      <c r="Y20" s="433"/>
      <c r="Z20" s="433" t="s">
        <v>170</v>
      </c>
      <c r="AA20" s="433"/>
      <c r="AB20" s="433" t="s">
        <v>1</v>
      </c>
      <c r="AC20" s="433"/>
      <c r="AD20" s="433" t="s">
        <v>170</v>
      </c>
      <c r="AE20" s="433"/>
      <c r="AF20" s="445"/>
      <c r="AG20" s="446"/>
    </row>
    <row r="21" spans="1:36" ht="64.5" customHeight="1" x14ac:dyDescent="0.25">
      <c r="A21" s="425"/>
      <c r="B21" s="425"/>
      <c r="C21" s="201" t="s">
        <v>1</v>
      </c>
      <c r="D21" s="201" t="s">
        <v>170</v>
      </c>
      <c r="E21" s="193" t="s">
        <v>516</v>
      </c>
      <c r="F21" s="193" t="s">
        <v>517</v>
      </c>
      <c r="G21" s="449"/>
      <c r="H21" s="187" t="s">
        <v>416</v>
      </c>
      <c r="I21" s="187" t="s">
        <v>498</v>
      </c>
      <c r="J21" s="187" t="s">
        <v>416</v>
      </c>
      <c r="K21" s="187" t="s">
        <v>498</v>
      </c>
      <c r="L21" s="187" t="s">
        <v>416</v>
      </c>
      <c r="M21" s="187" t="s">
        <v>499</v>
      </c>
      <c r="N21" s="187" t="s">
        <v>416</v>
      </c>
      <c r="O21" s="187" t="s">
        <v>499</v>
      </c>
      <c r="P21" s="187" t="s">
        <v>416</v>
      </c>
      <c r="Q21" s="187" t="s">
        <v>499</v>
      </c>
      <c r="R21" s="187" t="s">
        <v>416</v>
      </c>
      <c r="S21" s="187" t="s">
        <v>499</v>
      </c>
      <c r="T21" s="187" t="s">
        <v>416</v>
      </c>
      <c r="U21" s="187" t="s">
        <v>499</v>
      </c>
      <c r="V21" s="187" t="s">
        <v>416</v>
      </c>
      <c r="W21" s="187" t="s">
        <v>499</v>
      </c>
      <c r="X21" s="187" t="s">
        <v>416</v>
      </c>
      <c r="Y21" s="187" t="s">
        <v>417</v>
      </c>
      <c r="Z21" s="187" t="s">
        <v>416</v>
      </c>
      <c r="AA21" s="187" t="s">
        <v>417</v>
      </c>
      <c r="AB21" s="187" t="s">
        <v>416</v>
      </c>
      <c r="AC21" s="187" t="s">
        <v>499</v>
      </c>
      <c r="AD21" s="187" t="s">
        <v>416</v>
      </c>
      <c r="AE21" s="187" t="s">
        <v>499</v>
      </c>
      <c r="AF21" s="201" t="s">
        <v>171</v>
      </c>
      <c r="AG21" s="201" t="s">
        <v>170</v>
      </c>
    </row>
    <row r="22" spans="1:36" ht="19.5" customHeight="1" x14ac:dyDescent="0.25">
      <c r="A22" s="68">
        <v>1</v>
      </c>
      <c r="B22" s="68">
        <v>2</v>
      </c>
      <c r="C22" s="188">
        <v>3</v>
      </c>
      <c r="D22" s="188">
        <v>4</v>
      </c>
      <c r="E22" s="188">
        <v>5</v>
      </c>
      <c r="F22" s="188">
        <v>6</v>
      </c>
      <c r="G22" s="188">
        <v>7</v>
      </c>
      <c r="H22" s="188">
        <v>8</v>
      </c>
      <c r="I22" s="188">
        <v>9</v>
      </c>
      <c r="J22" s="188">
        <v>10</v>
      </c>
      <c r="K22" s="188">
        <v>11</v>
      </c>
      <c r="L22" s="188">
        <v>12</v>
      </c>
      <c r="M22" s="188">
        <v>13</v>
      </c>
      <c r="N22" s="188">
        <v>14</v>
      </c>
      <c r="O22" s="188">
        <v>15</v>
      </c>
      <c r="P22" s="188">
        <v>16</v>
      </c>
      <c r="Q22" s="188">
        <v>17</v>
      </c>
      <c r="R22" s="188">
        <v>18</v>
      </c>
      <c r="S22" s="188">
        <v>19</v>
      </c>
      <c r="T22" s="188">
        <v>16</v>
      </c>
      <c r="U22" s="188">
        <v>17</v>
      </c>
      <c r="V22" s="188">
        <v>18</v>
      </c>
      <c r="W22" s="188">
        <v>19</v>
      </c>
      <c r="X22" s="188">
        <v>16</v>
      </c>
      <c r="Y22" s="188">
        <v>17</v>
      </c>
      <c r="Z22" s="188">
        <v>18</v>
      </c>
      <c r="AA22" s="188">
        <v>19</v>
      </c>
      <c r="AB22" s="188">
        <v>16</v>
      </c>
      <c r="AC22" s="188">
        <v>17</v>
      </c>
      <c r="AD22" s="188">
        <v>18</v>
      </c>
      <c r="AE22" s="188">
        <v>19</v>
      </c>
      <c r="AF22" s="188">
        <v>20</v>
      </c>
      <c r="AG22" s="188">
        <v>21</v>
      </c>
    </row>
    <row r="23" spans="1:36" ht="30" customHeight="1" x14ac:dyDescent="0.25">
      <c r="A23" s="73">
        <v>1</v>
      </c>
      <c r="B23" s="72" t="s">
        <v>169</v>
      </c>
      <c r="C23" s="189">
        <f>H23+L23+P23+T23+X23+AB23</f>
        <v>199.82073612799996</v>
      </c>
      <c r="D23" s="189">
        <f>J23+N23+R23+V23+Z23+AD23</f>
        <v>201.99912412800001</v>
      </c>
      <c r="E23" s="189">
        <v>0</v>
      </c>
      <c r="F23" s="189">
        <v>0</v>
      </c>
      <c r="G23" s="189">
        <v>50.211611999999995</v>
      </c>
      <c r="H23" s="189">
        <f>H26</f>
        <v>50.211611999999995</v>
      </c>
      <c r="I23" s="189">
        <f>I26</f>
        <v>50.211611999999995</v>
      </c>
      <c r="J23" s="189">
        <f>J26</f>
        <v>49.673999999999999</v>
      </c>
      <c r="K23" s="189">
        <f>K26</f>
        <v>49.673999999999999</v>
      </c>
      <c r="L23" s="189">
        <v>0</v>
      </c>
      <c r="M23" s="189">
        <v>0</v>
      </c>
      <c r="N23" s="189">
        <f t="shared" ref="N23:S23" si="0">N26</f>
        <v>27.599999999999998</v>
      </c>
      <c r="O23" s="189">
        <f t="shared" si="0"/>
        <v>27.599999999999998</v>
      </c>
      <c r="P23" s="189">
        <f t="shared" si="0"/>
        <v>0</v>
      </c>
      <c r="Q23" s="189">
        <f t="shared" si="0"/>
        <v>0</v>
      </c>
      <c r="R23" s="189">
        <f t="shared" si="0"/>
        <v>0</v>
      </c>
      <c r="S23" s="189">
        <f t="shared" si="0"/>
        <v>0</v>
      </c>
      <c r="T23" s="189">
        <f>T26</f>
        <v>24.884</v>
      </c>
      <c r="U23" s="189">
        <f>U26</f>
        <v>24.884</v>
      </c>
      <c r="V23" s="189">
        <v>0</v>
      </c>
      <c r="W23" s="189">
        <v>0</v>
      </c>
      <c r="X23" s="189">
        <f t="shared" ref="X23:AE23" si="1">X26</f>
        <v>69.917744447999993</v>
      </c>
      <c r="Y23" s="189">
        <f t="shared" si="1"/>
        <v>69.917744447999993</v>
      </c>
      <c r="Z23" s="189">
        <f t="shared" si="1"/>
        <v>69.917744447999993</v>
      </c>
      <c r="AA23" s="189">
        <f t="shared" si="1"/>
        <v>69.917744447999993</v>
      </c>
      <c r="AB23" s="189">
        <f t="shared" si="1"/>
        <v>54.807379680000004</v>
      </c>
      <c r="AC23" s="189">
        <f t="shared" si="1"/>
        <v>54.807379680000004</v>
      </c>
      <c r="AD23" s="189">
        <f t="shared" si="1"/>
        <v>54.807379680000004</v>
      </c>
      <c r="AE23" s="189">
        <f t="shared" si="1"/>
        <v>54.807379680000004</v>
      </c>
      <c r="AF23" s="189">
        <f>L23+P23+T23+X23+AB23</f>
        <v>149.60912412799999</v>
      </c>
      <c r="AG23" s="189">
        <f>N23+R23+V23+Z23+AD23</f>
        <v>152.325124128</v>
      </c>
      <c r="AH23" s="183"/>
    </row>
    <row r="24" spans="1:36" x14ac:dyDescent="0.25">
      <c r="A24" s="70" t="s">
        <v>168</v>
      </c>
      <c r="B24" s="50" t="s">
        <v>167</v>
      </c>
      <c r="C24" s="190">
        <f t="shared" ref="C24:C33" si="2">H24+L24+P24+T24+X24+AB24</f>
        <v>0</v>
      </c>
      <c r="D24" s="190">
        <f t="shared" ref="D24:D33" si="3">J24+N24+R24+V24+Z24+AD24</f>
        <v>0</v>
      </c>
      <c r="E24" s="190">
        <v>0</v>
      </c>
      <c r="F24" s="190">
        <v>0</v>
      </c>
      <c r="G24" s="189">
        <v>0</v>
      </c>
      <c r="H24" s="190">
        <v>0</v>
      </c>
      <c r="I24" s="190">
        <v>0</v>
      </c>
      <c r="J24" s="190">
        <f t="shared" ref="J24:J25" si="4">E24</f>
        <v>0</v>
      </c>
      <c r="K24" s="190">
        <v>0</v>
      </c>
      <c r="L24" s="190">
        <v>0</v>
      </c>
      <c r="M24" s="190">
        <v>0</v>
      </c>
      <c r="N24" s="190">
        <v>0</v>
      </c>
      <c r="O24" s="190">
        <v>0</v>
      </c>
      <c r="P24" s="190">
        <v>0</v>
      </c>
      <c r="Q24" s="190">
        <v>0</v>
      </c>
      <c r="R24" s="190">
        <v>0</v>
      </c>
      <c r="S24" s="190">
        <v>0</v>
      </c>
      <c r="T24" s="190">
        <v>0</v>
      </c>
      <c r="U24" s="190">
        <v>0</v>
      </c>
      <c r="V24" s="190">
        <v>0</v>
      </c>
      <c r="W24" s="190">
        <v>0</v>
      </c>
      <c r="X24" s="190">
        <v>0</v>
      </c>
      <c r="Y24" s="190">
        <v>0</v>
      </c>
      <c r="Z24" s="190">
        <v>0</v>
      </c>
      <c r="AA24" s="190">
        <v>0</v>
      </c>
      <c r="AB24" s="190">
        <v>0</v>
      </c>
      <c r="AC24" s="190">
        <v>0</v>
      </c>
      <c r="AD24" s="190">
        <v>0</v>
      </c>
      <c r="AE24" s="190">
        <v>0</v>
      </c>
      <c r="AF24" s="189">
        <f t="shared" ref="AF24:AF33" si="5">L24+P24+T24+X24+AB24</f>
        <v>0</v>
      </c>
      <c r="AG24" s="190">
        <f t="shared" ref="AG24:AG33" si="6">N24+R24+V24+Z24+AD24</f>
        <v>0</v>
      </c>
    </row>
    <row r="25" spans="1:36" x14ac:dyDescent="0.25">
      <c r="A25" s="70" t="s">
        <v>166</v>
      </c>
      <c r="B25" s="50" t="s">
        <v>165</v>
      </c>
      <c r="C25" s="190">
        <f t="shared" si="2"/>
        <v>0</v>
      </c>
      <c r="D25" s="190">
        <f t="shared" si="3"/>
        <v>0</v>
      </c>
      <c r="E25" s="190">
        <v>0</v>
      </c>
      <c r="F25" s="190">
        <v>0</v>
      </c>
      <c r="G25" s="189">
        <v>0</v>
      </c>
      <c r="H25" s="190">
        <v>0</v>
      </c>
      <c r="I25" s="190">
        <v>0</v>
      </c>
      <c r="J25" s="190">
        <f t="shared" si="4"/>
        <v>0</v>
      </c>
      <c r="K25" s="190">
        <v>0</v>
      </c>
      <c r="L25" s="190">
        <v>0</v>
      </c>
      <c r="M25" s="190">
        <v>0</v>
      </c>
      <c r="N25" s="190">
        <v>0</v>
      </c>
      <c r="O25" s="190">
        <v>0</v>
      </c>
      <c r="P25" s="190">
        <v>0</v>
      </c>
      <c r="Q25" s="190">
        <v>0</v>
      </c>
      <c r="R25" s="190">
        <v>0</v>
      </c>
      <c r="S25" s="190">
        <v>0</v>
      </c>
      <c r="T25" s="190">
        <v>0</v>
      </c>
      <c r="U25" s="190">
        <v>0</v>
      </c>
      <c r="V25" s="190">
        <v>0</v>
      </c>
      <c r="W25" s="190">
        <v>0</v>
      </c>
      <c r="X25" s="190">
        <v>0</v>
      </c>
      <c r="Y25" s="190">
        <v>0</v>
      </c>
      <c r="Z25" s="190">
        <v>0</v>
      </c>
      <c r="AA25" s="190">
        <v>0</v>
      </c>
      <c r="AB25" s="190">
        <v>0</v>
      </c>
      <c r="AC25" s="190">
        <v>0</v>
      </c>
      <c r="AD25" s="190">
        <v>0</v>
      </c>
      <c r="AE25" s="190">
        <v>0</v>
      </c>
      <c r="AF25" s="189">
        <f t="shared" si="5"/>
        <v>0</v>
      </c>
      <c r="AG25" s="190">
        <f t="shared" si="6"/>
        <v>0</v>
      </c>
    </row>
    <row r="26" spans="1:36" ht="31.5" x14ac:dyDescent="0.25">
      <c r="A26" s="70" t="s">
        <v>164</v>
      </c>
      <c r="B26" s="50" t="s">
        <v>372</v>
      </c>
      <c r="C26" s="190">
        <f t="shared" si="2"/>
        <v>199.82073612799996</v>
      </c>
      <c r="D26" s="190">
        <f>J26+N26+R26+V26+Z26+AD26</f>
        <v>201.99912412800001</v>
      </c>
      <c r="E26" s="190">
        <f>E29*1.2</f>
        <v>0</v>
      </c>
      <c r="F26" s="190">
        <f>F29*1.2</f>
        <v>0</v>
      </c>
      <c r="G26" s="190">
        <v>50.211611999999995</v>
      </c>
      <c r="H26" s="190">
        <f>H29*1.2</f>
        <v>50.211611999999995</v>
      </c>
      <c r="I26" s="190">
        <f>I29*1.2</f>
        <v>50.211611999999995</v>
      </c>
      <c r="J26" s="190">
        <f>J29*1.2</f>
        <v>49.673999999999999</v>
      </c>
      <c r="K26" s="190">
        <f>K29*1.2</f>
        <v>49.673999999999999</v>
      </c>
      <c r="L26" s="190">
        <v>0</v>
      </c>
      <c r="M26" s="190">
        <v>0</v>
      </c>
      <c r="N26" s="190">
        <f t="shared" ref="N26:S26" si="7">N29*1.2</f>
        <v>27.599999999999998</v>
      </c>
      <c r="O26" s="190">
        <f t="shared" si="7"/>
        <v>27.599999999999998</v>
      </c>
      <c r="P26" s="190">
        <f t="shared" si="7"/>
        <v>0</v>
      </c>
      <c r="Q26" s="190">
        <f t="shared" si="7"/>
        <v>0</v>
      </c>
      <c r="R26" s="190">
        <f t="shared" si="7"/>
        <v>0</v>
      </c>
      <c r="S26" s="190">
        <f t="shared" si="7"/>
        <v>0</v>
      </c>
      <c r="T26" s="190">
        <f t="shared" ref="T26:Y26" si="8">T29*1.2</f>
        <v>24.884</v>
      </c>
      <c r="U26" s="190">
        <f t="shared" si="8"/>
        <v>24.884</v>
      </c>
      <c r="V26" s="190">
        <f>V29*1.2</f>
        <v>0</v>
      </c>
      <c r="W26" s="190">
        <f>W29*1.2</f>
        <v>0</v>
      </c>
      <c r="X26" s="190">
        <f t="shared" si="8"/>
        <v>69.917744447999993</v>
      </c>
      <c r="Y26" s="190">
        <f t="shared" si="8"/>
        <v>69.917744447999993</v>
      </c>
      <c r="Z26" s="190">
        <v>69.917744447999993</v>
      </c>
      <c r="AA26" s="190">
        <v>69.917744447999993</v>
      </c>
      <c r="AB26" s="190">
        <f>AB29*1.2</f>
        <v>54.807379680000004</v>
      </c>
      <c r="AC26" s="190">
        <f>AC29*1.2</f>
        <v>54.807379680000004</v>
      </c>
      <c r="AD26" s="190">
        <f>AD29*1.2</f>
        <v>54.807379680000004</v>
      </c>
      <c r="AE26" s="190">
        <f>AE29*1.2</f>
        <v>54.807379680000004</v>
      </c>
      <c r="AF26" s="189">
        <f t="shared" si="5"/>
        <v>149.60912412799999</v>
      </c>
      <c r="AG26" s="190">
        <f t="shared" si="6"/>
        <v>152.325124128</v>
      </c>
    </row>
    <row r="27" spans="1:36" x14ac:dyDescent="0.25">
      <c r="A27" s="70" t="s">
        <v>163</v>
      </c>
      <c r="B27" s="50" t="s">
        <v>162</v>
      </c>
      <c r="C27" s="190">
        <f t="shared" si="2"/>
        <v>0</v>
      </c>
      <c r="D27" s="190">
        <f t="shared" si="3"/>
        <v>0</v>
      </c>
      <c r="E27" s="190">
        <v>0</v>
      </c>
      <c r="F27" s="190">
        <v>0</v>
      </c>
      <c r="G27" s="190">
        <v>0</v>
      </c>
      <c r="H27" s="190">
        <v>0</v>
      </c>
      <c r="I27" s="190">
        <v>0</v>
      </c>
      <c r="J27" s="190">
        <f t="shared" ref="J27:J28" si="9">E27</f>
        <v>0</v>
      </c>
      <c r="K27" s="190">
        <v>0</v>
      </c>
      <c r="L27" s="190">
        <v>0</v>
      </c>
      <c r="M27" s="190">
        <v>0</v>
      </c>
      <c r="N27" s="190">
        <v>0</v>
      </c>
      <c r="O27" s="190">
        <v>0</v>
      </c>
      <c r="P27" s="190">
        <v>0</v>
      </c>
      <c r="Q27" s="190">
        <v>0</v>
      </c>
      <c r="R27" s="190">
        <v>0</v>
      </c>
      <c r="S27" s="190">
        <v>0</v>
      </c>
      <c r="T27" s="190">
        <v>0</v>
      </c>
      <c r="U27" s="190">
        <v>0</v>
      </c>
      <c r="V27" s="190">
        <v>0</v>
      </c>
      <c r="W27" s="190">
        <v>0</v>
      </c>
      <c r="X27" s="190">
        <v>0</v>
      </c>
      <c r="Y27" s="190">
        <v>0</v>
      </c>
      <c r="Z27" s="190">
        <v>0</v>
      </c>
      <c r="AA27" s="190">
        <v>0</v>
      </c>
      <c r="AB27" s="190">
        <v>0</v>
      </c>
      <c r="AC27" s="190">
        <v>0</v>
      </c>
      <c r="AD27" s="190">
        <v>0</v>
      </c>
      <c r="AE27" s="190">
        <v>0</v>
      </c>
      <c r="AF27" s="189">
        <f t="shared" si="5"/>
        <v>0</v>
      </c>
      <c r="AG27" s="190">
        <f t="shared" si="6"/>
        <v>0</v>
      </c>
    </row>
    <row r="28" spans="1:36" x14ac:dyDescent="0.25">
      <c r="A28" s="70" t="s">
        <v>161</v>
      </c>
      <c r="B28" s="74" t="s">
        <v>160</v>
      </c>
      <c r="C28" s="190">
        <f t="shared" si="2"/>
        <v>0</v>
      </c>
      <c r="D28" s="190">
        <f t="shared" si="3"/>
        <v>0</v>
      </c>
      <c r="E28" s="190">
        <v>0</v>
      </c>
      <c r="F28" s="190">
        <v>0</v>
      </c>
      <c r="G28" s="190">
        <v>0</v>
      </c>
      <c r="H28" s="190">
        <v>0</v>
      </c>
      <c r="I28" s="190">
        <v>0</v>
      </c>
      <c r="J28" s="190">
        <f t="shared" si="9"/>
        <v>0</v>
      </c>
      <c r="K28" s="190">
        <v>0</v>
      </c>
      <c r="L28" s="190">
        <v>0</v>
      </c>
      <c r="M28" s="190">
        <v>0</v>
      </c>
      <c r="N28" s="190">
        <v>0</v>
      </c>
      <c r="O28" s="190">
        <v>0</v>
      </c>
      <c r="P28" s="190">
        <v>0</v>
      </c>
      <c r="Q28" s="190">
        <v>0</v>
      </c>
      <c r="R28" s="190">
        <v>0</v>
      </c>
      <c r="S28" s="190">
        <v>0</v>
      </c>
      <c r="T28" s="190">
        <v>0</v>
      </c>
      <c r="U28" s="190">
        <v>0</v>
      </c>
      <c r="V28" s="190">
        <v>0</v>
      </c>
      <c r="W28" s="190">
        <v>0</v>
      </c>
      <c r="X28" s="190">
        <v>0</v>
      </c>
      <c r="Y28" s="190">
        <v>0</v>
      </c>
      <c r="Z28" s="190">
        <v>0</v>
      </c>
      <c r="AA28" s="190">
        <v>0</v>
      </c>
      <c r="AB28" s="190">
        <v>0</v>
      </c>
      <c r="AC28" s="190">
        <v>0</v>
      </c>
      <c r="AD28" s="190">
        <v>0</v>
      </c>
      <c r="AE28" s="190">
        <v>0</v>
      </c>
      <c r="AF28" s="189">
        <f t="shared" si="5"/>
        <v>0</v>
      </c>
      <c r="AG28" s="190">
        <f t="shared" si="6"/>
        <v>0</v>
      </c>
    </row>
    <row r="29" spans="1:36" ht="31.5" x14ac:dyDescent="0.25">
      <c r="A29" s="73" t="s">
        <v>58</v>
      </c>
      <c r="B29" s="72" t="s">
        <v>159</v>
      </c>
      <c r="C29" s="189">
        <f t="shared" si="2"/>
        <v>166.51728010666665</v>
      </c>
      <c r="D29" s="189">
        <f t="shared" si="3"/>
        <v>168.33260344000001</v>
      </c>
      <c r="E29" s="189">
        <f>E31+E32</f>
        <v>0</v>
      </c>
      <c r="F29" s="189">
        <f>F31+F32</f>
        <v>0</v>
      </c>
      <c r="G29" s="190">
        <v>41.84301</v>
      </c>
      <c r="H29" s="189">
        <f>I29</f>
        <v>41.84301</v>
      </c>
      <c r="I29" s="189">
        <f>I32</f>
        <v>41.84301</v>
      </c>
      <c r="J29" s="189">
        <v>41.395000000000003</v>
      </c>
      <c r="K29" s="189">
        <v>41.395000000000003</v>
      </c>
      <c r="L29" s="189">
        <v>0</v>
      </c>
      <c r="M29" s="189">
        <v>0</v>
      </c>
      <c r="N29" s="189">
        <f t="shared" ref="N29:S29" si="10">N32</f>
        <v>23</v>
      </c>
      <c r="O29" s="189">
        <f t="shared" si="10"/>
        <v>23</v>
      </c>
      <c r="P29" s="189">
        <f t="shared" si="10"/>
        <v>0</v>
      </c>
      <c r="Q29" s="189">
        <f t="shared" si="10"/>
        <v>0</v>
      </c>
      <c r="R29" s="189">
        <f t="shared" si="10"/>
        <v>0</v>
      </c>
      <c r="S29" s="189">
        <f t="shared" si="10"/>
        <v>0</v>
      </c>
      <c r="T29" s="189">
        <f t="shared" ref="T29:Y29" si="11">T32</f>
        <v>20.736666666666668</v>
      </c>
      <c r="U29" s="189">
        <f t="shared" si="11"/>
        <v>20.736666666666668</v>
      </c>
      <c r="V29" s="189">
        <f>V31+V32</f>
        <v>0</v>
      </c>
      <c r="W29" s="189">
        <f>W31+W32</f>
        <v>0</v>
      </c>
      <c r="X29" s="189">
        <f t="shared" si="11"/>
        <v>58.264787039999995</v>
      </c>
      <c r="Y29" s="189">
        <f t="shared" si="11"/>
        <v>58.264787039999995</v>
      </c>
      <c r="Z29" s="189">
        <v>58.264787039999995</v>
      </c>
      <c r="AA29" s="189">
        <v>58.264787039999995</v>
      </c>
      <c r="AB29" s="189">
        <f>AB32</f>
        <v>45.672816400000002</v>
      </c>
      <c r="AC29" s="189">
        <f>AC32</f>
        <v>45.672816400000002</v>
      </c>
      <c r="AD29" s="189">
        <f>AD32</f>
        <v>45.672816400000002</v>
      </c>
      <c r="AE29" s="189">
        <f>AE32</f>
        <v>45.672816400000002</v>
      </c>
      <c r="AF29" s="189">
        <f t="shared" si="5"/>
        <v>124.67427010666667</v>
      </c>
      <c r="AG29" s="189">
        <f t="shared" si="6"/>
        <v>126.93760343999999</v>
      </c>
      <c r="AH29" s="183"/>
      <c r="AI29" s="183"/>
    </row>
    <row r="30" spans="1:36" x14ac:dyDescent="0.25">
      <c r="A30" s="73" t="s">
        <v>158</v>
      </c>
      <c r="B30" s="50" t="s">
        <v>157</v>
      </c>
      <c r="C30" s="190">
        <f t="shared" si="2"/>
        <v>0</v>
      </c>
      <c r="D30" s="190">
        <f t="shared" si="3"/>
        <v>0</v>
      </c>
      <c r="E30" s="190">
        <v>0</v>
      </c>
      <c r="F30" s="190">
        <v>0</v>
      </c>
      <c r="G30" s="190">
        <v>0</v>
      </c>
      <c r="H30" s="190">
        <v>0</v>
      </c>
      <c r="I30" s="190">
        <v>0</v>
      </c>
      <c r="J30" s="190">
        <f t="shared" ref="J30:J31" si="12">E30</f>
        <v>0</v>
      </c>
      <c r="K30" s="190">
        <v>0</v>
      </c>
      <c r="L30" s="190">
        <v>0</v>
      </c>
      <c r="M30" s="190">
        <v>0</v>
      </c>
      <c r="N30" s="190">
        <v>0</v>
      </c>
      <c r="O30" s="190">
        <v>0</v>
      </c>
      <c r="P30" s="190">
        <v>0</v>
      </c>
      <c r="Q30" s="190">
        <v>0</v>
      </c>
      <c r="R30" s="190">
        <v>0</v>
      </c>
      <c r="S30" s="190">
        <v>0</v>
      </c>
      <c r="T30" s="190">
        <v>0</v>
      </c>
      <c r="U30" s="190">
        <v>0</v>
      </c>
      <c r="V30" s="190">
        <v>0</v>
      </c>
      <c r="W30" s="190">
        <v>0</v>
      </c>
      <c r="X30" s="190">
        <v>0</v>
      </c>
      <c r="Y30" s="190">
        <v>0</v>
      </c>
      <c r="Z30" s="190">
        <v>0</v>
      </c>
      <c r="AA30" s="190">
        <v>0</v>
      </c>
      <c r="AB30" s="190">
        <v>0</v>
      </c>
      <c r="AC30" s="190">
        <v>0</v>
      </c>
      <c r="AD30" s="190">
        <v>0</v>
      </c>
      <c r="AE30" s="190">
        <v>0</v>
      </c>
      <c r="AF30" s="189">
        <f t="shared" si="5"/>
        <v>0</v>
      </c>
      <c r="AG30" s="190">
        <f t="shared" si="6"/>
        <v>0</v>
      </c>
    </row>
    <row r="31" spans="1:36" x14ac:dyDescent="0.25">
      <c r="A31" s="73" t="s">
        <v>156</v>
      </c>
      <c r="B31" s="50" t="s">
        <v>155</v>
      </c>
      <c r="C31" s="190">
        <f t="shared" si="2"/>
        <v>0</v>
      </c>
      <c r="D31" s="190">
        <f t="shared" si="3"/>
        <v>0</v>
      </c>
      <c r="E31" s="190">
        <v>0</v>
      </c>
      <c r="F31" s="190">
        <v>0</v>
      </c>
      <c r="G31" s="190">
        <v>0</v>
      </c>
      <c r="H31" s="190">
        <v>0</v>
      </c>
      <c r="I31" s="190">
        <v>0</v>
      </c>
      <c r="J31" s="190">
        <f t="shared" si="12"/>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90">
        <v>0</v>
      </c>
      <c r="AD31" s="190">
        <v>0</v>
      </c>
      <c r="AE31" s="190">
        <v>0</v>
      </c>
      <c r="AF31" s="189">
        <f t="shared" si="5"/>
        <v>0</v>
      </c>
      <c r="AG31" s="190">
        <f t="shared" si="6"/>
        <v>0</v>
      </c>
    </row>
    <row r="32" spans="1:36" x14ac:dyDescent="0.25">
      <c r="A32" s="73" t="s">
        <v>154</v>
      </c>
      <c r="B32" s="50" t="s">
        <v>153</v>
      </c>
      <c r="C32" s="190">
        <f t="shared" si="2"/>
        <v>166.51728010666665</v>
      </c>
      <c r="D32" s="190">
        <f t="shared" si="3"/>
        <v>168.33260344000001</v>
      </c>
      <c r="E32" s="190">
        <v>0</v>
      </c>
      <c r="F32" s="190">
        <v>0</v>
      </c>
      <c r="G32" s="190">
        <v>41.84301</v>
      </c>
      <c r="H32" s="190">
        <f>I32</f>
        <v>41.84301</v>
      </c>
      <c r="I32" s="190">
        <v>41.84301</v>
      </c>
      <c r="J32" s="190">
        <v>41.395000000000003</v>
      </c>
      <c r="K32" s="190">
        <v>41.395000000000003</v>
      </c>
      <c r="L32" s="190">
        <v>0</v>
      </c>
      <c r="M32" s="190">
        <v>0</v>
      </c>
      <c r="N32" s="190">
        <f>O32</f>
        <v>23</v>
      </c>
      <c r="O32" s="190">
        <v>23</v>
      </c>
      <c r="P32" s="190">
        <f>Q32</f>
        <v>0</v>
      </c>
      <c r="Q32" s="190">
        <v>0</v>
      </c>
      <c r="R32" s="190">
        <f>S32</f>
        <v>0</v>
      </c>
      <c r="S32" s="190">
        <v>0</v>
      </c>
      <c r="T32" s="190">
        <f>U32</f>
        <v>20.736666666666668</v>
      </c>
      <c r="U32" s="190">
        <f>24.884/1.2</f>
        <v>20.736666666666668</v>
      </c>
      <c r="V32" s="190">
        <v>0</v>
      </c>
      <c r="W32" s="190">
        <v>0</v>
      </c>
      <c r="X32" s="190">
        <f>Y32</f>
        <v>58.264787039999995</v>
      </c>
      <c r="Y32" s="190">
        <f>69.917744448/1.2</f>
        <v>58.264787039999995</v>
      </c>
      <c r="Z32" s="190">
        <v>58.264787039999995</v>
      </c>
      <c r="AA32" s="190">
        <v>58.264787039999995</v>
      </c>
      <c r="AB32" s="190">
        <f>AC32</f>
        <v>45.672816400000002</v>
      </c>
      <c r="AC32" s="190">
        <f>54.80737968/1.2</f>
        <v>45.672816400000002</v>
      </c>
      <c r="AD32" s="190">
        <f>AE32</f>
        <v>45.672816400000002</v>
      </c>
      <c r="AE32" s="190">
        <f>54.80737968/1.2</f>
        <v>45.672816400000002</v>
      </c>
      <c r="AF32" s="189">
        <f t="shared" si="5"/>
        <v>124.67427010666667</v>
      </c>
      <c r="AG32" s="190">
        <f t="shared" si="6"/>
        <v>126.93760343999999</v>
      </c>
    </row>
    <row r="33" spans="1:33" x14ac:dyDescent="0.25">
      <c r="A33" s="73" t="s">
        <v>152</v>
      </c>
      <c r="B33" s="50" t="s">
        <v>151</v>
      </c>
      <c r="C33" s="190">
        <f t="shared" si="2"/>
        <v>0</v>
      </c>
      <c r="D33" s="190">
        <f t="shared" si="3"/>
        <v>0</v>
      </c>
      <c r="E33" s="190">
        <v>0</v>
      </c>
      <c r="F33" s="190">
        <v>0</v>
      </c>
      <c r="G33" s="190">
        <v>0</v>
      </c>
      <c r="H33" s="190">
        <v>0</v>
      </c>
      <c r="I33" s="190">
        <v>0</v>
      </c>
      <c r="J33" s="190">
        <f t="shared" ref="J33:J50" si="13">E33</f>
        <v>0</v>
      </c>
      <c r="K33" s="190">
        <v>0</v>
      </c>
      <c r="L33" s="190">
        <v>0</v>
      </c>
      <c r="M33" s="190">
        <v>0</v>
      </c>
      <c r="N33" s="190">
        <v>0</v>
      </c>
      <c r="O33" s="190">
        <v>0</v>
      </c>
      <c r="P33" s="190">
        <v>0</v>
      </c>
      <c r="Q33" s="190">
        <v>0</v>
      </c>
      <c r="R33" s="190">
        <v>0</v>
      </c>
      <c r="S33" s="190">
        <v>0</v>
      </c>
      <c r="T33" s="190">
        <v>0</v>
      </c>
      <c r="U33" s="190">
        <v>0</v>
      </c>
      <c r="V33" s="190">
        <v>0</v>
      </c>
      <c r="W33" s="190">
        <v>0</v>
      </c>
      <c r="X33" s="190">
        <v>0</v>
      </c>
      <c r="Y33" s="190">
        <v>0</v>
      </c>
      <c r="Z33" s="190">
        <v>0</v>
      </c>
      <c r="AA33" s="190">
        <v>0</v>
      </c>
      <c r="AB33" s="190">
        <v>0</v>
      </c>
      <c r="AC33" s="190">
        <v>0</v>
      </c>
      <c r="AD33" s="190">
        <v>0</v>
      </c>
      <c r="AE33" s="190">
        <v>0</v>
      </c>
      <c r="AF33" s="189">
        <f t="shared" si="5"/>
        <v>0</v>
      </c>
      <c r="AG33" s="190">
        <f t="shared" si="6"/>
        <v>0</v>
      </c>
    </row>
    <row r="34" spans="1:33" x14ac:dyDescent="0.25">
      <c r="A34" s="73" t="s">
        <v>57</v>
      </c>
      <c r="B34" s="72" t="s">
        <v>150</v>
      </c>
      <c r="C34" s="191" t="s">
        <v>474</v>
      </c>
      <c r="D34" s="191" t="s">
        <v>474</v>
      </c>
      <c r="E34" s="191" t="s">
        <v>474</v>
      </c>
      <c r="F34" s="191" t="s">
        <v>474</v>
      </c>
      <c r="G34" s="190" t="s">
        <v>474</v>
      </c>
      <c r="H34" s="191" t="str">
        <f t="shared" ref="H34:H63" si="14">C34</f>
        <v>нд</v>
      </c>
      <c r="I34" s="191" t="s">
        <v>474</v>
      </c>
      <c r="J34" s="191" t="str">
        <f t="shared" si="13"/>
        <v>нд</v>
      </c>
      <c r="K34" s="191" t="s">
        <v>474</v>
      </c>
      <c r="L34" s="191" t="s">
        <v>474</v>
      </c>
      <c r="M34" s="191" t="s">
        <v>474</v>
      </c>
      <c r="N34" s="191" t="s">
        <v>474</v>
      </c>
      <c r="O34" s="191" t="s">
        <v>474</v>
      </c>
      <c r="P34" s="191" t="s">
        <v>474</v>
      </c>
      <c r="Q34" s="191" t="s">
        <v>474</v>
      </c>
      <c r="R34" s="191" t="s">
        <v>474</v>
      </c>
      <c r="S34" s="191" t="s">
        <v>474</v>
      </c>
      <c r="T34" s="191" t="s">
        <v>474</v>
      </c>
      <c r="U34" s="191" t="s">
        <v>474</v>
      </c>
      <c r="V34" s="191" t="s">
        <v>474</v>
      </c>
      <c r="W34" s="191" t="s">
        <v>474</v>
      </c>
      <c r="X34" s="191" t="s">
        <v>474</v>
      </c>
      <c r="Y34" s="191" t="s">
        <v>474</v>
      </c>
      <c r="Z34" s="191" t="s">
        <v>474</v>
      </c>
      <c r="AA34" s="191" t="s">
        <v>474</v>
      </c>
      <c r="AB34" s="191" t="s">
        <v>474</v>
      </c>
      <c r="AC34" s="191" t="s">
        <v>474</v>
      </c>
      <c r="AD34" s="191" t="s">
        <v>474</v>
      </c>
      <c r="AE34" s="191" t="s">
        <v>474</v>
      </c>
      <c r="AF34" s="189" t="str">
        <f t="shared" ref="AF34:AF63" si="15">C34</f>
        <v>нд</v>
      </c>
      <c r="AG34" s="191" t="s">
        <v>474</v>
      </c>
    </row>
    <row r="35" spans="1:33" x14ac:dyDescent="0.25">
      <c r="A35" s="70" t="s">
        <v>149</v>
      </c>
      <c r="B35" s="69" t="s">
        <v>148</v>
      </c>
      <c r="C35" s="191" t="s">
        <v>474</v>
      </c>
      <c r="D35" s="191" t="s">
        <v>474</v>
      </c>
      <c r="E35" s="191" t="s">
        <v>474</v>
      </c>
      <c r="F35" s="191" t="s">
        <v>474</v>
      </c>
      <c r="G35" s="190" t="s">
        <v>474</v>
      </c>
      <c r="H35" s="191" t="str">
        <f t="shared" si="14"/>
        <v>нд</v>
      </c>
      <c r="I35" s="191" t="s">
        <v>474</v>
      </c>
      <c r="J35" s="191" t="str">
        <f t="shared" si="13"/>
        <v>нд</v>
      </c>
      <c r="K35" s="191" t="s">
        <v>474</v>
      </c>
      <c r="L35" s="191" t="s">
        <v>474</v>
      </c>
      <c r="M35" s="191" t="s">
        <v>474</v>
      </c>
      <c r="N35" s="191" t="s">
        <v>474</v>
      </c>
      <c r="O35" s="191" t="s">
        <v>474</v>
      </c>
      <c r="P35" s="191" t="s">
        <v>474</v>
      </c>
      <c r="Q35" s="191" t="s">
        <v>474</v>
      </c>
      <c r="R35" s="191" t="s">
        <v>474</v>
      </c>
      <c r="S35" s="191" t="s">
        <v>474</v>
      </c>
      <c r="T35" s="191" t="s">
        <v>474</v>
      </c>
      <c r="U35" s="191" t="s">
        <v>474</v>
      </c>
      <c r="V35" s="191" t="s">
        <v>474</v>
      </c>
      <c r="W35" s="191" t="s">
        <v>474</v>
      </c>
      <c r="X35" s="191" t="s">
        <v>474</v>
      </c>
      <c r="Y35" s="191" t="s">
        <v>474</v>
      </c>
      <c r="Z35" s="191" t="s">
        <v>474</v>
      </c>
      <c r="AA35" s="191" t="s">
        <v>474</v>
      </c>
      <c r="AB35" s="191" t="s">
        <v>474</v>
      </c>
      <c r="AC35" s="191" t="s">
        <v>474</v>
      </c>
      <c r="AD35" s="191" t="s">
        <v>474</v>
      </c>
      <c r="AE35" s="191" t="s">
        <v>474</v>
      </c>
      <c r="AF35" s="189" t="str">
        <f t="shared" si="15"/>
        <v>нд</v>
      </c>
      <c r="AG35" s="191" t="s">
        <v>474</v>
      </c>
    </row>
    <row r="36" spans="1:33" x14ac:dyDescent="0.25">
      <c r="A36" s="70" t="s">
        <v>147</v>
      </c>
      <c r="B36" s="69" t="s">
        <v>137</v>
      </c>
      <c r="C36" s="191" t="s">
        <v>474</v>
      </c>
      <c r="D36" s="191" t="s">
        <v>474</v>
      </c>
      <c r="E36" s="191" t="s">
        <v>474</v>
      </c>
      <c r="F36" s="191" t="s">
        <v>474</v>
      </c>
      <c r="G36" s="190" t="s">
        <v>474</v>
      </c>
      <c r="H36" s="191" t="str">
        <f t="shared" si="14"/>
        <v>нд</v>
      </c>
      <c r="I36" s="191" t="s">
        <v>474</v>
      </c>
      <c r="J36" s="191" t="str">
        <f t="shared" si="13"/>
        <v>нд</v>
      </c>
      <c r="K36" s="191" t="s">
        <v>474</v>
      </c>
      <c r="L36" s="191" t="s">
        <v>474</v>
      </c>
      <c r="M36" s="191" t="s">
        <v>474</v>
      </c>
      <c r="N36" s="191" t="s">
        <v>474</v>
      </c>
      <c r="O36" s="191" t="s">
        <v>474</v>
      </c>
      <c r="P36" s="191" t="s">
        <v>474</v>
      </c>
      <c r="Q36" s="191" t="s">
        <v>474</v>
      </c>
      <c r="R36" s="191" t="s">
        <v>474</v>
      </c>
      <c r="S36" s="191" t="s">
        <v>474</v>
      </c>
      <c r="T36" s="191" t="s">
        <v>474</v>
      </c>
      <c r="U36" s="191" t="s">
        <v>474</v>
      </c>
      <c r="V36" s="191" t="s">
        <v>474</v>
      </c>
      <c r="W36" s="191" t="s">
        <v>474</v>
      </c>
      <c r="X36" s="191" t="s">
        <v>474</v>
      </c>
      <c r="Y36" s="191" t="s">
        <v>474</v>
      </c>
      <c r="Z36" s="191" t="s">
        <v>474</v>
      </c>
      <c r="AA36" s="191" t="s">
        <v>474</v>
      </c>
      <c r="AB36" s="191" t="s">
        <v>474</v>
      </c>
      <c r="AC36" s="191" t="s">
        <v>474</v>
      </c>
      <c r="AD36" s="191" t="s">
        <v>474</v>
      </c>
      <c r="AE36" s="191" t="s">
        <v>474</v>
      </c>
      <c r="AF36" s="189" t="str">
        <f t="shared" si="15"/>
        <v>нд</v>
      </c>
      <c r="AG36" s="191" t="s">
        <v>474</v>
      </c>
    </row>
    <row r="37" spans="1:33" x14ac:dyDescent="0.25">
      <c r="A37" s="70" t="s">
        <v>146</v>
      </c>
      <c r="B37" s="69" t="s">
        <v>135</v>
      </c>
      <c r="C37" s="191" t="s">
        <v>474</v>
      </c>
      <c r="D37" s="191" t="s">
        <v>474</v>
      </c>
      <c r="E37" s="191" t="s">
        <v>474</v>
      </c>
      <c r="F37" s="191" t="s">
        <v>474</v>
      </c>
      <c r="G37" s="190" t="s">
        <v>474</v>
      </c>
      <c r="H37" s="191" t="str">
        <f t="shared" si="14"/>
        <v>нд</v>
      </c>
      <c r="I37" s="191" t="s">
        <v>474</v>
      </c>
      <c r="J37" s="191" t="str">
        <f t="shared" si="13"/>
        <v>нд</v>
      </c>
      <c r="K37" s="191" t="s">
        <v>474</v>
      </c>
      <c r="L37" s="191" t="s">
        <v>474</v>
      </c>
      <c r="M37" s="191" t="s">
        <v>474</v>
      </c>
      <c r="N37" s="191" t="s">
        <v>474</v>
      </c>
      <c r="O37" s="191" t="s">
        <v>474</v>
      </c>
      <c r="P37" s="191" t="s">
        <v>474</v>
      </c>
      <c r="Q37" s="191" t="s">
        <v>474</v>
      </c>
      <c r="R37" s="191" t="s">
        <v>474</v>
      </c>
      <c r="S37" s="191" t="s">
        <v>474</v>
      </c>
      <c r="T37" s="191" t="s">
        <v>474</v>
      </c>
      <c r="U37" s="191" t="s">
        <v>474</v>
      </c>
      <c r="V37" s="191" t="s">
        <v>474</v>
      </c>
      <c r="W37" s="191" t="s">
        <v>474</v>
      </c>
      <c r="X37" s="191" t="s">
        <v>474</v>
      </c>
      <c r="Y37" s="191" t="s">
        <v>474</v>
      </c>
      <c r="Z37" s="191" t="s">
        <v>474</v>
      </c>
      <c r="AA37" s="191" t="s">
        <v>474</v>
      </c>
      <c r="AB37" s="191" t="s">
        <v>474</v>
      </c>
      <c r="AC37" s="191" t="s">
        <v>474</v>
      </c>
      <c r="AD37" s="191" t="s">
        <v>474</v>
      </c>
      <c r="AE37" s="191" t="s">
        <v>474</v>
      </c>
      <c r="AF37" s="189" t="str">
        <f t="shared" si="15"/>
        <v>нд</v>
      </c>
      <c r="AG37" s="191" t="s">
        <v>474</v>
      </c>
    </row>
    <row r="38" spans="1:33" x14ac:dyDescent="0.25">
      <c r="A38" s="70" t="s">
        <v>145</v>
      </c>
      <c r="B38" s="50" t="s">
        <v>133</v>
      </c>
      <c r="C38" s="191" t="s">
        <v>474</v>
      </c>
      <c r="D38" s="191" t="s">
        <v>474</v>
      </c>
      <c r="E38" s="191" t="s">
        <v>474</v>
      </c>
      <c r="F38" s="191" t="s">
        <v>474</v>
      </c>
      <c r="G38" s="190" t="s">
        <v>474</v>
      </c>
      <c r="H38" s="191" t="str">
        <f t="shared" si="14"/>
        <v>нд</v>
      </c>
      <c r="I38" s="191" t="s">
        <v>474</v>
      </c>
      <c r="J38" s="191" t="str">
        <f t="shared" si="13"/>
        <v>нд</v>
      </c>
      <c r="K38" s="191" t="s">
        <v>474</v>
      </c>
      <c r="L38" s="191" t="s">
        <v>474</v>
      </c>
      <c r="M38" s="191" t="s">
        <v>474</v>
      </c>
      <c r="N38" s="191" t="s">
        <v>474</v>
      </c>
      <c r="O38" s="191" t="s">
        <v>474</v>
      </c>
      <c r="P38" s="191" t="s">
        <v>474</v>
      </c>
      <c r="Q38" s="191" t="s">
        <v>474</v>
      </c>
      <c r="R38" s="191" t="s">
        <v>474</v>
      </c>
      <c r="S38" s="191" t="s">
        <v>474</v>
      </c>
      <c r="T38" s="191" t="s">
        <v>474</v>
      </c>
      <c r="U38" s="191" t="s">
        <v>474</v>
      </c>
      <c r="V38" s="191" t="s">
        <v>474</v>
      </c>
      <c r="W38" s="191" t="s">
        <v>474</v>
      </c>
      <c r="X38" s="191" t="s">
        <v>474</v>
      </c>
      <c r="Y38" s="191" t="s">
        <v>474</v>
      </c>
      <c r="Z38" s="191" t="s">
        <v>474</v>
      </c>
      <c r="AA38" s="191" t="s">
        <v>474</v>
      </c>
      <c r="AB38" s="191" t="s">
        <v>474</v>
      </c>
      <c r="AC38" s="191" t="s">
        <v>474</v>
      </c>
      <c r="AD38" s="191" t="s">
        <v>474</v>
      </c>
      <c r="AE38" s="191" t="s">
        <v>474</v>
      </c>
      <c r="AF38" s="189" t="str">
        <f t="shared" si="15"/>
        <v>нд</v>
      </c>
      <c r="AG38" s="191" t="s">
        <v>474</v>
      </c>
    </row>
    <row r="39" spans="1:33" x14ac:dyDescent="0.25">
      <c r="A39" s="70" t="s">
        <v>144</v>
      </c>
      <c r="B39" s="50" t="s">
        <v>131</v>
      </c>
      <c r="C39" s="191" t="s">
        <v>474</v>
      </c>
      <c r="D39" s="191" t="s">
        <v>474</v>
      </c>
      <c r="E39" s="191" t="s">
        <v>474</v>
      </c>
      <c r="F39" s="191" t="s">
        <v>474</v>
      </c>
      <c r="G39" s="190" t="s">
        <v>474</v>
      </c>
      <c r="H39" s="191" t="str">
        <f t="shared" si="14"/>
        <v>нд</v>
      </c>
      <c r="I39" s="191" t="s">
        <v>474</v>
      </c>
      <c r="J39" s="191" t="str">
        <f t="shared" si="13"/>
        <v>нд</v>
      </c>
      <c r="K39" s="191" t="s">
        <v>474</v>
      </c>
      <c r="L39" s="191" t="s">
        <v>474</v>
      </c>
      <c r="M39" s="191" t="s">
        <v>474</v>
      </c>
      <c r="N39" s="191" t="s">
        <v>474</v>
      </c>
      <c r="O39" s="191" t="s">
        <v>474</v>
      </c>
      <c r="P39" s="191" t="s">
        <v>474</v>
      </c>
      <c r="Q39" s="191" t="s">
        <v>474</v>
      </c>
      <c r="R39" s="191" t="s">
        <v>474</v>
      </c>
      <c r="S39" s="191" t="s">
        <v>474</v>
      </c>
      <c r="T39" s="191" t="s">
        <v>474</v>
      </c>
      <c r="U39" s="191" t="s">
        <v>474</v>
      </c>
      <c r="V39" s="191" t="s">
        <v>474</v>
      </c>
      <c r="W39" s="191" t="s">
        <v>474</v>
      </c>
      <c r="X39" s="191" t="s">
        <v>474</v>
      </c>
      <c r="Y39" s="191" t="s">
        <v>474</v>
      </c>
      <c r="Z39" s="191" t="s">
        <v>474</v>
      </c>
      <c r="AA39" s="191" t="s">
        <v>474</v>
      </c>
      <c r="AB39" s="191" t="s">
        <v>474</v>
      </c>
      <c r="AC39" s="191" t="s">
        <v>474</v>
      </c>
      <c r="AD39" s="191" t="s">
        <v>474</v>
      </c>
      <c r="AE39" s="191" t="s">
        <v>474</v>
      </c>
      <c r="AF39" s="189" t="str">
        <f t="shared" si="15"/>
        <v>нд</v>
      </c>
      <c r="AG39" s="191" t="s">
        <v>474</v>
      </c>
    </row>
    <row r="40" spans="1:33" x14ac:dyDescent="0.25">
      <c r="A40" s="70" t="s">
        <v>143</v>
      </c>
      <c r="B40" s="50" t="s">
        <v>129</v>
      </c>
      <c r="C40" s="191" t="s">
        <v>474</v>
      </c>
      <c r="D40" s="191" t="s">
        <v>474</v>
      </c>
      <c r="E40" s="191" t="s">
        <v>474</v>
      </c>
      <c r="F40" s="191" t="s">
        <v>474</v>
      </c>
      <c r="G40" s="190" t="s">
        <v>474</v>
      </c>
      <c r="H40" s="191" t="str">
        <f t="shared" si="14"/>
        <v>нд</v>
      </c>
      <c r="I40" s="191" t="s">
        <v>474</v>
      </c>
      <c r="J40" s="191" t="str">
        <f t="shared" si="13"/>
        <v>нд</v>
      </c>
      <c r="K40" s="191" t="s">
        <v>474</v>
      </c>
      <c r="L40" s="191" t="s">
        <v>474</v>
      </c>
      <c r="M40" s="191" t="s">
        <v>474</v>
      </c>
      <c r="N40" s="191" t="s">
        <v>474</v>
      </c>
      <c r="O40" s="191" t="s">
        <v>474</v>
      </c>
      <c r="P40" s="191" t="s">
        <v>474</v>
      </c>
      <c r="Q40" s="191" t="s">
        <v>474</v>
      </c>
      <c r="R40" s="191" t="s">
        <v>474</v>
      </c>
      <c r="S40" s="191" t="s">
        <v>474</v>
      </c>
      <c r="T40" s="191" t="s">
        <v>474</v>
      </c>
      <c r="U40" s="191" t="s">
        <v>474</v>
      </c>
      <c r="V40" s="191" t="s">
        <v>474</v>
      </c>
      <c r="W40" s="191" t="s">
        <v>474</v>
      </c>
      <c r="X40" s="191" t="s">
        <v>474</v>
      </c>
      <c r="Y40" s="191" t="s">
        <v>474</v>
      </c>
      <c r="Z40" s="191" t="s">
        <v>474</v>
      </c>
      <c r="AA40" s="191" t="s">
        <v>474</v>
      </c>
      <c r="AB40" s="191" t="s">
        <v>474</v>
      </c>
      <c r="AC40" s="191" t="s">
        <v>474</v>
      </c>
      <c r="AD40" s="191" t="s">
        <v>474</v>
      </c>
      <c r="AE40" s="191" t="s">
        <v>474</v>
      </c>
      <c r="AF40" s="189" t="str">
        <f t="shared" si="15"/>
        <v>нд</v>
      </c>
      <c r="AG40" s="191" t="s">
        <v>474</v>
      </c>
    </row>
    <row r="41" spans="1:33" ht="18.75" x14ac:dyDescent="0.25">
      <c r="A41" s="70" t="s">
        <v>142</v>
      </c>
      <c r="B41" s="69" t="s">
        <v>127</v>
      </c>
      <c r="C41" s="191" t="s">
        <v>474</v>
      </c>
      <c r="D41" s="191" t="s">
        <v>474</v>
      </c>
      <c r="E41" s="191" t="s">
        <v>474</v>
      </c>
      <c r="F41" s="191" t="s">
        <v>474</v>
      </c>
      <c r="G41" s="190" t="s">
        <v>474</v>
      </c>
      <c r="H41" s="191" t="str">
        <f t="shared" si="14"/>
        <v>нд</v>
      </c>
      <c r="I41" s="191" t="s">
        <v>474</v>
      </c>
      <c r="J41" s="191" t="str">
        <f t="shared" si="13"/>
        <v>нд</v>
      </c>
      <c r="K41" s="191" t="s">
        <v>474</v>
      </c>
      <c r="L41" s="191" t="s">
        <v>474</v>
      </c>
      <c r="M41" s="191" t="s">
        <v>474</v>
      </c>
      <c r="N41" s="191" t="s">
        <v>474</v>
      </c>
      <c r="O41" s="191" t="s">
        <v>474</v>
      </c>
      <c r="P41" s="191" t="s">
        <v>474</v>
      </c>
      <c r="Q41" s="191" t="s">
        <v>474</v>
      </c>
      <c r="R41" s="191" t="s">
        <v>474</v>
      </c>
      <c r="S41" s="191" t="s">
        <v>474</v>
      </c>
      <c r="T41" s="191" t="s">
        <v>474</v>
      </c>
      <c r="U41" s="191" t="s">
        <v>474</v>
      </c>
      <c r="V41" s="191" t="s">
        <v>474</v>
      </c>
      <c r="W41" s="191" t="s">
        <v>474</v>
      </c>
      <c r="X41" s="191" t="s">
        <v>474</v>
      </c>
      <c r="Y41" s="191" t="s">
        <v>474</v>
      </c>
      <c r="Z41" s="191" t="s">
        <v>474</v>
      </c>
      <c r="AA41" s="191" t="s">
        <v>474</v>
      </c>
      <c r="AB41" s="191" t="s">
        <v>474</v>
      </c>
      <c r="AC41" s="191" t="s">
        <v>474</v>
      </c>
      <c r="AD41" s="191" t="s">
        <v>474</v>
      </c>
      <c r="AE41" s="191" t="s">
        <v>474</v>
      </c>
      <c r="AF41" s="189" t="str">
        <f t="shared" si="15"/>
        <v>нд</v>
      </c>
      <c r="AG41" s="191" t="s">
        <v>474</v>
      </c>
    </row>
    <row r="42" spans="1:33" x14ac:dyDescent="0.25">
      <c r="A42" s="73" t="s">
        <v>56</v>
      </c>
      <c r="B42" s="72" t="s">
        <v>141</v>
      </c>
      <c r="C42" s="191" t="s">
        <v>474</v>
      </c>
      <c r="D42" s="191" t="s">
        <v>474</v>
      </c>
      <c r="E42" s="191" t="s">
        <v>474</v>
      </c>
      <c r="F42" s="191" t="s">
        <v>474</v>
      </c>
      <c r="G42" s="190" t="s">
        <v>474</v>
      </c>
      <c r="H42" s="191" t="str">
        <f t="shared" si="14"/>
        <v>нд</v>
      </c>
      <c r="I42" s="191" t="s">
        <v>474</v>
      </c>
      <c r="J42" s="191" t="str">
        <f t="shared" si="13"/>
        <v>нд</v>
      </c>
      <c r="K42" s="191" t="s">
        <v>474</v>
      </c>
      <c r="L42" s="191" t="s">
        <v>474</v>
      </c>
      <c r="M42" s="191" t="s">
        <v>474</v>
      </c>
      <c r="N42" s="191" t="s">
        <v>474</v>
      </c>
      <c r="O42" s="191" t="s">
        <v>474</v>
      </c>
      <c r="P42" s="191" t="s">
        <v>474</v>
      </c>
      <c r="Q42" s="191" t="s">
        <v>474</v>
      </c>
      <c r="R42" s="191" t="s">
        <v>474</v>
      </c>
      <c r="S42" s="191" t="s">
        <v>474</v>
      </c>
      <c r="T42" s="191" t="s">
        <v>474</v>
      </c>
      <c r="U42" s="191" t="s">
        <v>474</v>
      </c>
      <c r="V42" s="191" t="s">
        <v>474</v>
      </c>
      <c r="W42" s="191" t="s">
        <v>474</v>
      </c>
      <c r="X42" s="191" t="s">
        <v>474</v>
      </c>
      <c r="Y42" s="191" t="s">
        <v>474</v>
      </c>
      <c r="Z42" s="191" t="s">
        <v>474</v>
      </c>
      <c r="AA42" s="191" t="s">
        <v>474</v>
      </c>
      <c r="AB42" s="191" t="s">
        <v>474</v>
      </c>
      <c r="AC42" s="191" t="s">
        <v>474</v>
      </c>
      <c r="AD42" s="191" t="s">
        <v>474</v>
      </c>
      <c r="AE42" s="191" t="s">
        <v>474</v>
      </c>
      <c r="AF42" s="189" t="str">
        <f t="shared" si="15"/>
        <v>нд</v>
      </c>
      <c r="AG42" s="191" t="s">
        <v>474</v>
      </c>
    </row>
    <row r="43" spans="1:33" x14ac:dyDescent="0.25">
      <c r="A43" s="70" t="s">
        <v>140</v>
      </c>
      <c r="B43" s="50" t="s">
        <v>139</v>
      </c>
      <c r="C43" s="191" t="s">
        <v>474</v>
      </c>
      <c r="D43" s="191" t="s">
        <v>474</v>
      </c>
      <c r="E43" s="191" t="s">
        <v>474</v>
      </c>
      <c r="F43" s="191" t="s">
        <v>474</v>
      </c>
      <c r="G43" s="190" t="s">
        <v>474</v>
      </c>
      <c r="H43" s="191" t="str">
        <f t="shared" si="14"/>
        <v>нд</v>
      </c>
      <c r="I43" s="191" t="s">
        <v>474</v>
      </c>
      <c r="J43" s="191" t="str">
        <f t="shared" si="13"/>
        <v>нд</v>
      </c>
      <c r="K43" s="191" t="s">
        <v>474</v>
      </c>
      <c r="L43" s="191" t="s">
        <v>474</v>
      </c>
      <c r="M43" s="191" t="s">
        <v>474</v>
      </c>
      <c r="N43" s="191" t="s">
        <v>474</v>
      </c>
      <c r="O43" s="191" t="s">
        <v>474</v>
      </c>
      <c r="P43" s="191" t="s">
        <v>474</v>
      </c>
      <c r="Q43" s="191" t="s">
        <v>474</v>
      </c>
      <c r="R43" s="191" t="s">
        <v>474</v>
      </c>
      <c r="S43" s="191" t="s">
        <v>474</v>
      </c>
      <c r="T43" s="191" t="s">
        <v>474</v>
      </c>
      <c r="U43" s="191" t="s">
        <v>474</v>
      </c>
      <c r="V43" s="191" t="s">
        <v>474</v>
      </c>
      <c r="W43" s="191" t="s">
        <v>474</v>
      </c>
      <c r="X43" s="191" t="s">
        <v>474</v>
      </c>
      <c r="Y43" s="191" t="s">
        <v>474</v>
      </c>
      <c r="Z43" s="191" t="s">
        <v>474</v>
      </c>
      <c r="AA43" s="191" t="s">
        <v>474</v>
      </c>
      <c r="AB43" s="191" t="s">
        <v>474</v>
      </c>
      <c r="AC43" s="191" t="s">
        <v>474</v>
      </c>
      <c r="AD43" s="191" t="s">
        <v>474</v>
      </c>
      <c r="AE43" s="191" t="s">
        <v>474</v>
      </c>
      <c r="AF43" s="189" t="str">
        <f t="shared" si="15"/>
        <v>нд</v>
      </c>
      <c r="AG43" s="191" t="s">
        <v>474</v>
      </c>
    </row>
    <row r="44" spans="1:33" x14ac:dyDescent="0.25">
      <c r="A44" s="70" t="s">
        <v>138</v>
      </c>
      <c r="B44" s="50" t="s">
        <v>137</v>
      </c>
      <c r="C44" s="191" t="s">
        <v>474</v>
      </c>
      <c r="D44" s="191" t="s">
        <v>474</v>
      </c>
      <c r="E44" s="191" t="s">
        <v>474</v>
      </c>
      <c r="F44" s="191" t="s">
        <v>474</v>
      </c>
      <c r="G44" s="190" t="s">
        <v>474</v>
      </c>
      <c r="H44" s="191" t="str">
        <f t="shared" si="14"/>
        <v>нд</v>
      </c>
      <c r="I44" s="191" t="s">
        <v>474</v>
      </c>
      <c r="J44" s="191" t="str">
        <f t="shared" si="13"/>
        <v>нд</v>
      </c>
      <c r="K44" s="191" t="s">
        <v>474</v>
      </c>
      <c r="L44" s="191" t="s">
        <v>474</v>
      </c>
      <c r="M44" s="191" t="s">
        <v>474</v>
      </c>
      <c r="N44" s="191" t="s">
        <v>474</v>
      </c>
      <c r="O44" s="191" t="s">
        <v>474</v>
      </c>
      <c r="P44" s="191" t="s">
        <v>474</v>
      </c>
      <c r="Q44" s="191" t="s">
        <v>474</v>
      </c>
      <c r="R44" s="191" t="s">
        <v>474</v>
      </c>
      <c r="S44" s="191" t="s">
        <v>474</v>
      </c>
      <c r="T44" s="191" t="s">
        <v>474</v>
      </c>
      <c r="U44" s="191" t="s">
        <v>474</v>
      </c>
      <c r="V44" s="191" t="s">
        <v>474</v>
      </c>
      <c r="W44" s="191" t="s">
        <v>474</v>
      </c>
      <c r="X44" s="191" t="s">
        <v>474</v>
      </c>
      <c r="Y44" s="191" t="s">
        <v>474</v>
      </c>
      <c r="Z44" s="191" t="s">
        <v>474</v>
      </c>
      <c r="AA44" s="191" t="s">
        <v>474</v>
      </c>
      <c r="AB44" s="191" t="s">
        <v>474</v>
      </c>
      <c r="AC44" s="191" t="s">
        <v>474</v>
      </c>
      <c r="AD44" s="191" t="s">
        <v>474</v>
      </c>
      <c r="AE44" s="191" t="s">
        <v>474</v>
      </c>
      <c r="AF44" s="189" t="str">
        <f t="shared" si="15"/>
        <v>нд</v>
      </c>
      <c r="AG44" s="191" t="s">
        <v>474</v>
      </c>
    </row>
    <row r="45" spans="1:33" x14ac:dyDescent="0.25">
      <c r="A45" s="70" t="s">
        <v>136</v>
      </c>
      <c r="B45" s="50" t="s">
        <v>135</v>
      </c>
      <c r="C45" s="191" t="s">
        <v>474</v>
      </c>
      <c r="D45" s="191" t="s">
        <v>474</v>
      </c>
      <c r="E45" s="191" t="s">
        <v>474</v>
      </c>
      <c r="F45" s="191" t="s">
        <v>474</v>
      </c>
      <c r="G45" s="190" t="s">
        <v>474</v>
      </c>
      <c r="H45" s="191" t="str">
        <f t="shared" si="14"/>
        <v>нд</v>
      </c>
      <c r="I45" s="191" t="s">
        <v>474</v>
      </c>
      <c r="J45" s="191" t="str">
        <f t="shared" si="13"/>
        <v>нд</v>
      </c>
      <c r="K45" s="191" t="s">
        <v>474</v>
      </c>
      <c r="L45" s="191" t="s">
        <v>474</v>
      </c>
      <c r="M45" s="191" t="s">
        <v>474</v>
      </c>
      <c r="N45" s="191" t="s">
        <v>474</v>
      </c>
      <c r="O45" s="191" t="s">
        <v>474</v>
      </c>
      <c r="P45" s="191" t="s">
        <v>474</v>
      </c>
      <c r="Q45" s="191" t="s">
        <v>474</v>
      </c>
      <c r="R45" s="191" t="s">
        <v>474</v>
      </c>
      <c r="S45" s="191" t="s">
        <v>474</v>
      </c>
      <c r="T45" s="191" t="s">
        <v>474</v>
      </c>
      <c r="U45" s="191" t="s">
        <v>474</v>
      </c>
      <c r="V45" s="191" t="s">
        <v>474</v>
      </c>
      <c r="W45" s="191" t="s">
        <v>474</v>
      </c>
      <c r="X45" s="191" t="s">
        <v>474</v>
      </c>
      <c r="Y45" s="191" t="s">
        <v>474</v>
      </c>
      <c r="Z45" s="191" t="s">
        <v>474</v>
      </c>
      <c r="AA45" s="191" t="s">
        <v>474</v>
      </c>
      <c r="AB45" s="191" t="s">
        <v>474</v>
      </c>
      <c r="AC45" s="191" t="s">
        <v>474</v>
      </c>
      <c r="AD45" s="191" t="s">
        <v>474</v>
      </c>
      <c r="AE45" s="191" t="s">
        <v>474</v>
      </c>
      <c r="AF45" s="189" t="str">
        <f t="shared" si="15"/>
        <v>нд</v>
      </c>
      <c r="AG45" s="191" t="s">
        <v>474</v>
      </c>
    </row>
    <row r="46" spans="1:33" x14ac:dyDescent="0.25">
      <c r="A46" s="70" t="s">
        <v>134</v>
      </c>
      <c r="B46" s="50" t="s">
        <v>133</v>
      </c>
      <c r="C46" s="191" t="s">
        <v>474</v>
      </c>
      <c r="D46" s="191" t="s">
        <v>474</v>
      </c>
      <c r="E46" s="191" t="s">
        <v>474</v>
      </c>
      <c r="F46" s="191" t="s">
        <v>474</v>
      </c>
      <c r="G46" s="190" t="s">
        <v>474</v>
      </c>
      <c r="H46" s="191" t="str">
        <f t="shared" si="14"/>
        <v>нд</v>
      </c>
      <c r="I46" s="191" t="s">
        <v>474</v>
      </c>
      <c r="J46" s="191" t="str">
        <f t="shared" si="13"/>
        <v>нд</v>
      </c>
      <c r="K46" s="191" t="s">
        <v>474</v>
      </c>
      <c r="L46" s="191" t="s">
        <v>474</v>
      </c>
      <c r="M46" s="191" t="s">
        <v>474</v>
      </c>
      <c r="N46" s="191" t="s">
        <v>474</v>
      </c>
      <c r="O46" s="191" t="s">
        <v>474</v>
      </c>
      <c r="P46" s="191" t="s">
        <v>474</v>
      </c>
      <c r="Q46" s="191" t="s">
        <v>474</v>
      </c>
      <c r="R46" s="191" t="s">
        <v>474</v>
      </c>
      <c r="S46" s="191" t="s">
        <v>474</v>
      </c>
      <c r="T46" s="191" t="s">
        <v>474</v>
      </c>
      <c r="U46" s="191" t="s">
        <v>474</v>
      </c>
      <c r="V46" s="191" t="s">
        <v>474</v>
      </c>
      <c r="W46" s="191" t="s">
        <v>474</v>
      </c>
      <c r="X46" s="191" t="s">
        <v>474</v>
      </c>
      <c r="Y46" s="191" t="s">
        <v>474</v>
      </c>
      <c r="Z46" s="191" t="s">
        <v>474</v>
      </c>
      <c r="AA46" s="191" t="s">
        <v>474</v>
      </c>
      <c r="AB46" s="191" t="s">
        <v>474</v>
      </c>
      <c r="AC46" s="191" t="s">
        <v>474</v>
      </c>
      <c r="AD46" s="191" t="s">
        <v>474</v>
      </c>
      <c r="AE46" s="191" t="s">
        <v>474</v>
      </c>
      <c r="AF46" s="189" t="str">
        <f t="shared" si="15"/>
        <v>нд</v>
      </c>
      <c r="AG46" s="191" t="s">
        <v>474</v>
      </c>
    </row>
    <row r="47" spans="1:33" x14ac:dyDescent="0.25">
      <c r="A47" s="70" t="s">
        <v>132</v>
      </c>
      <c r="B47" s="50" t="s">
        <v>131</v>
      </c>
      <c r="C47" s="191" t="s">
        <v>474</v>
      </c>
      <c r="D47" s="191" t="s">
        <v>474</v>
      </c>
      <c r="E47" s="191" t="s">
        <v>474</v>
      </c>
      <c r="F47" s="191" t="s">
        <v>474</v>
      </c>
      <c r="G47" s="190" t="s">
        <v>474</v>
      </c>
      <c r="H47" s="191" t="str">
        <f t="shared" si="14"/>
        <v>нд</v>
      </c>
      <c r="I47" s="191" t="s">
        <v>474</v>
      </c>
      <c r="J47" s="191" t="str">
        <f t="shared" si="13"/>
        <v>нд</v>
      </c>
      <c r="K47" s="191" t="s">
        <v>474</v>
      </c>
      <c r="L47" s="191" t="s">
        <v>474</v>
      </c>
      <c r="M47" s="191" t="s">
        <v>474</v>
      </c>
      <c r="N47" s="191" t="s">
        <v>474</v>
      </c>
      <c r="O47" s="191" t="s">
        <v>474</v>
      </c>
      <c r="P47" s="191" t="s">
        <v>474</v>
      </c>
      <c r="Q47" s="191" t="s">
        <v>474</v>
      </c>
      <c r="R47" s="191" t="s">
        <v>474</v>
      </c>
      <c r="S47" s="191" t="s">
        <v>474</v>
      </c>
      <c r="T47" s="191" t="s">
        <v>474</v>
      </c>
      <c r="U47" s="191" t="s">
        <v>474</v>
      </c>
      <c r="V47" s="191" t="s">
        <v>474</v>
      </c>
      <c r="W47" s="191" t="s">
        <v>474</v>
      </c>
      <c r="X47" s="191" t="s">
        <v>474</v>
      </c>
      <c r="Y47" s="191" t="s">
        <v>474</v>
      </c>
      <c r="Z47" s="191" t="s">
        <v>474</v>
      </c>
      <c r="AA47" s="191" t="s">
        <v>474</v>
      </c>
      <c r="AB47" s="191" t="s">
        <v>474</v>
      </c>
      <c r="AC47" s="191" t="s">
        <v>474</v>
      </c>
      <c r="AD47" s="191" t="s">
        <v>474</v>
      </c>
      <c r="AE47" s="191" t="s">
        <v>474</v>
      </c>
      <c r="AF47" s="189" t="str">
        <f t="shared" si="15"/>
        <v>нд</v>
      </c>
      <c r="AG47" s="191" t="s">
        <v>474</v>
      </c>
    </row>
    <row r="48" spans="1:33" x14ac:dyDescent="0.25">
      <c r="A48" s="70" t="s">
        <v>130</v>
      </c>
      <c r="B48" s="50" t="s">
        <v>129</v>
      </c>
      <c r="C48" s="191" t="s">
        <v>474</v>
      </c>
      <c r="D48" s="191" t="s">
        <v>474</v>
      </c>
      <c r="E48" s="191" t="s">
        <v>474</v>
      </c>
      <c r="F48" s="191" t="s">
        <v>474</v>
      </c>
      <c r="G48" s="190" t="s">
        <v>474</v>
      </c>
      <c r="H48" s="191" t="str">
        <f t="shared" si="14"/>
        <v>нд</v>
      </c>
      <c r="I48" s="191" t="s">
        <v>474</v>
      </c>
      <c r="J48" s="191" t="str">
        <f t="shared" si="13"/>
        <v>нд</v>
      </c>
      <c r="K48" s="191" t="s">
        <v>474</v>
      </c>
      <c r="L48" s="191" t="s">
        <v>474</v>
      </c>
      <c r="M48" s="191" t="s">
        <v>474</v>
      </c>
      <c r="N48" s="191" t="s">
        <v>474</v>
      </c>
      <c r="O48" s="191" t="s">
        <v>474</v>
      </c>
      <c r="P48" s="191" t="s">
        <v>474</v>
      </c>
      <c r="Q48" s="191" t="s">
        <v>474</v>
      </c>
      <c r="R48" s="191" t="s">
        <v>474</v>
      </c>
      <c r="S48" s="191" t="s">
        <v>474</v>
      </c>
      <c r="T48" s="191" t="s">
        <v>474</v>
      </c>
      <c r="U48" s="191" t="s">
        <v>474</v>
      </c>
      <c r="V48" s="191" t="s">
        <v>474</v>
      </c>
      <c r="W48" s="191" t="s">
        <v>474</v>
      </c>
      <c r="X48" s="191" t="s">
        <v>474</v>
      </c>
      <c r="Y48" s="191" t="s">
        <v>474</v>
      </c>
      <c r="Z48" s="191" t="s">
        <v>474</v>
      </c>
      <c r="AA48" s="191" t="s">
        <v>474</v>
      </c>
      <c r="AB48" s="191" t="s">
        <v>474</v>
      </c>
      <c r="AC48" s="191" t="s">
        <v>474</v>
      </c>
      <c r="AD48" s="191" t="s">
        <v>474</v>
      </c>
      <c r="AE48" s="191" t="s">
        <v>474</v>
      </c>
      <c r="AF48" s="189" t="str">
        <f t="shared" si="15"/>
        <v>нд</v>
      </c>
      <c r="AG48" s="191" t="s">
        <v>474</v>
      </c>
    </row>
    <row r="49" spans="1:33" ht="18.75" x14ac:dyDescent="0.25">
      <c r="A49" s="70" t="s">
        <v>128</v>
      </c>
      <c r="B49" s="69" t="s">
        <v>127</v>
      </c>
      <c r="C49" s="191" t="s">
        <v>474</v>
      </c>
      <c r="D49" s="191" t="s">
        <v>474</v>
      </c>
      <c r="E49" s="191" t="s">
        <v>474</v>
      </c>
      <c r="F49" s="191" t="s">
        <v>474</v>
      </c>
      <c r="G49" s="190" t="s">
        <v>474</v>
      </c>
      <c r="H49" s="191" t="str">
        <f t="shared" si="14"/>
        <v>нд</v>
      </c>
      <c r="I49" s="191" t="s">
        <v>474</v>
      </c>
      <c r="J49" s="191" t="str">
        <f t="shared" si="13"/>
        <v>нд</v>
      </c>
      <c r="K49" s="191" t="s">
        <v>474</v>
      </c>
      <c r="L49" s="191" t="s">
        <v>474</v>
      </c>
      <c r="M49" s="191" t="s">
        <v>474</v>
      </c>
      <c r="N49" s="191" t="s">
        <v>474</v>
      </c>
      <c r="O49" s="191" t="s">
        <v>474</v>
      </c>
      <c r="P49" s="191" t="s">
        <v>474</v>
      </c>
      <c r="Q49" s="191" t="s">
        <v>474</v>
      </c>
      <c r="R49" s="191" t="s">
        <v>474</v>
      </c>
      <c r="S49" s="191" t="s">
        <v>474</v>
      </c>
      <c r="T49" s="191" t="s">
        <v>474</v>
      </c>
      <c r="U49" s="191" t="s">
        <v>474</v>
      </c>
      <c r="V49" s="191" t="s">
        <v>474</v>
      </c>
      <c r="W49" s="191" t="s">
        <v>474</v>
      </c>
      <c r="X49" s="191" t="s">
        <v>474</v>
      </c>
      <c r="Y49" s="191" t="s">
        <v>474</v>
      </c>
      <c r="Z49" s="191" t="s">
        <v>474</v>
      </c>
      <c r="AA49" s="191" t="s">
        <v>474</v>
      </c>
      <c r="AB49" s="191" t="s">
        <v>474</v>
      </c>
      <c r="AC49" s="191" t="s">
        <v>474</v>
      </c>
      <c r="AD49" s="191" t="s">
        <v>474</v>
      </c>
      <c r="AE49" s="191" t="s">
        <v>474</v>
      </c>
      <c r="AF49" s="189" t="str">
        <f t="shared" si="15"/>
        <v>нд</v>
      </c>
      <c r="AG49" s="191" t="s">
        <v>474</v>
      </c>
    </row>
    <row r="50" spans="1:33" x14ac:dyDescent="0.25">
      <c r="A50" s="73" t="s">
        <v>54</v>
      </c>
      <c r="B50" s="72" t="s">
        <v>126</v>
      </c>
      <c r="C50" s="191" t="s">
        <v>474</v>
      </c>
      <c r="D50" s="191" t="s">
        <v>474</v>
      </c>
      <c r="E50" s="191" t="s">
        <v>474</v>
      </c>
      <c r="F50" s="191" t="s">
        <v>474</v>
      </c>
      <c r="G50" s="190" t="s">
        <v>474</v>
      </c>
      <c r="H50" s="191" t="str">
        <f t="shared" si="14"/>
        <v>нд</v>
      </c>
      <c r="I50" s="191" t="s">
        <v>474</v>
      </c>
      <c r="J50" s="191" t="str">
        <f t="shared" si="13"/>
        <v>нд</v>
      </c>
      <c r="K50" s="191" t="s">
        <v>474</v>
      </c>
      <c r="L50" s="191" t="s">
        <v>474</v>
      </c>
      <c r="M50" s="191" t="s">
        <v>474</v>
      </c>
      <c r="N50" s="191" t="s">
        <v>474</v>
      </c>
      <c r="O50" s="191" t="s">
        <v>474</v>
      </c>
      <c r="P50" s="191" t="s">
        <v>474</v>
      </c>
      <c r="Q50" s="191" t="s">
        <v>474</v>
      </c>
      <c r="R50" s="191" t="s">
        <v>474</v>
      </c>
      <c r="S50" s="191" t="s">
        <v>474</v>
      </c>
      <c r="T50" s="191" t="s">
        <v>474</v>
      </c>
      <c r="U50" s="191" t="s">
        <v>474</v>
      </c>
      <c r="V50" s="191" t="s">
        <v>474</v>
      </c>
      <c r="W50" s="191" t="s">
        <v>474</v>
      </c>
      <c r="X50" s="191" t="s">
        <v>474</v>
      </c>
      <c r="Y50" s="191" t="s">
        <v>474</v>
      </c>
      <c r="Z50" s="191" t="s">
        <v>474</v>
      </c>
      <c r="AA50" s="191" t="s">
        <v>474</v>
      </c>
      <c r="AB50" s="191" t="s">
        <v>474</v>
      </c>
      <c r="AC50" s="191" t="s">
        <v>474</v>
      </c>
      <c r="AD50" s="191" t="s">
        <v>474</v>
      </c>
      <c r="AE50" s="191" t="s">
        <v>474</v>
      </c>
      <c r="AF50" s="189" t="str">
        <f t="shared" si="15"/>
        <v>нд</v>
      </c>
      <c r="AG50" s="191" t="s">
        <v>474</v>
      </c>
    </row>
    <row r="51" spans="1:33" x14ac:dyDescent="0.25">
      <c r="A51" s="70" t="s">
        <v>125</v>
      </c>
      <c r="B51" s="50" t="s">
        <v>124</v>
      </c>
      <c r="C51" s="189">
        <f>C32</f>
        <v>166.51728010666665</v>
      </c>
      <c r="D51" s="189">
        <v>168.333</v>
      </c>
      <c r="E51" s="189">
        <f>E29</f>
        <v>0</v>
      </c>
      <c r="F51" s="189">
        <f>F29</f>
        <v>0</v>
      </c>
      <c r="G51" s="189">
        <v>41.84301</v>
      </c>
      <c r="H51" s="189">
        <f>H32</f>
        <v>41.84301</v>
      </c>
      <c r="I51" s="189">
        <f t="shared" ref="I51:U51" si="16">I32</f>
        <v>41.84301</v>
      </c>
      <c r="J51" s="189">
        <f>J32</f>
        <v>41.395000000000003</v>
      </c>
      <c r="K51" s="189">
        <f t="shared" ref="K51" si="17">K32</f>
        <v>41.395000000000003</v>
      </c>
      <c r="L51" s="189">
        <f t="shared" si="16"/>
        <v>0</v>
      </c>
      <c r="M51" s="189">
        <f t="shared" si="16"/>
        <v>0</v>
      </c>
      <c r="N51" s="189">
        <f t="shared" ref="N51:O51" si="18">N32</f>
        <v>23</v>
      </c>
      <c r="O51" s="189">
        <f t="shared" si="18"/>
        <v>23</v>
      </c>
      <c r="P51" s="189">
        <f t="shared" si="16"/>
        <v>0</v>
      </c>
      <c r="Q51" s="189">
        <f t="shared" si="16"/>
        <v>0</v>
      </c>
      <c r="R51" s="189">
        <f t="shared" ref="R51:S51" si="19">R32</f>
        <v>0</v>
      </c>
      <c r="S51" s="189">
        <f t="shared" si="19"/>
        <v>0</v>
      </c>
      <c r="T51" s="189">
        <f t="shared" si="16"/>
        <v>20.736666666666668</v>
      </c>
      <c r="U51" s="189">
        <f t="shared" si="16"/>
        <v>20.736666666666668</v>
      </c>
      <c r="V51" s="189">
        <f>V29</f>
        <v>0</v>
      </c>
      <c r="W51" s="189">
        <f>W29</f>
        <v>0</v>
      </c>
      <c r="X51" s="189">
        <f t="shared" ref="X51:Y51" si="20">X32</f>
        <v>58.264787039999995</v>
      </c>
      <c r="Y51" s="189">
        <f t="shared" si="20"/>
        <v>58.264787039999995</v>
      </c>
      <c r="Z51" s="189">
        <v>58.264787039999995</v>
      </c>
      <c r="AA51" s="189">
        <v>58.264787039999995</v>
      </c>
      <c r="AB51" s="189">
        <f t="shared" ref="AB51:AC51" si="21">AB32</f>
        <v>45.672816400000002</v>
      </c>
      <c r="AC51" s="189">
        <f t="shared" si="21"/>
        <v>45.672816400000002</v>
      </c>
      <c r="AD51" s="189">
        <f t="shared" ref="AD51:AE51" si="22">AD32</f>
        <v>45.672816400000002</v>
      </c>
      <c r="AE51" s="189">
        <f t="shared" si="22"/>
        <v>45.672816400000002</v>
      </c>
      <c r="AF51" s="189">
        <f>L51+P51+T51+X51+AB51</f>
        <v>124.67427010666667</v>
      </c>
      <c r="AG51" s="189">
        <f>N51+R51+V51+Z51+AD51</f>
        <v>126.93760343999999</v>
      </c>
    </row>
    <row r="52" spans="1:33" x14ac:dyDescent="0.25">
      <c r="A52" s="70" t="s">
        <v>123</v>
      </c>
      <c r="B52" s="50" t="s">
        <v>117</v>
      </c>
      <c r="C52" s="191" t="s">
        <v>474</v>
      </c>
      <c r="D52" s="191" t="s">
        <v>474</v>
      </c>
      <c r="E52" s="191" t="s">
        <v>474</v>
      </c>
      <c r="F52" s="191" t="s">
        <v>474</v>
      </c>
      <c r="G52" s="190" t="s">
        <v>474</v>
      </c>
      <c r="H52" s="191" t="str">
        <f t="shared" si="14"/>
        <v>нд</v>
      </c>
      <c r="I52" s="191" t="s">
        <v>474</v>
      </c>
      <c r="J52" s="191" t="str">
        <f t="shared" ref="J52:J63" si="23">E52</f>
        <v>нд</v>
      </c>
      <c r="K52" s="191" t="s">
        <v>474</v>
      </c>
      <c r="L52" s="191" t="s">
        <v>474</v>
      </c>
      <c r="M52" s="191" t="s">
        <v>474</v>
      </c>
      <c r="N52" s="191" t="s">
        <v>474</v>
      </c>
      <c r="O52" s="191" t="s">
        <v>474</v>
      </c>
      <c r="P52" s="191" t="s">
        <v>474</v>
      </c>
      <c r="Q52" s="191" t="s">
        <v>474</v>
      </c>
      <c r="R52" s="191" t="s">
        <v>474</v>
      </c>
      <c r="S52" s="191" t="s">
        <v>474</v>
      </c>
      <c r="T52" s="191" t="s">
        <v>474</v>
      </c>
      <c r="U52" s="191" t="s">
        <v>474</v>
      </c>
      <c r="V52" s="191" t="s">
        <v>474</v>
      </c>
      <c r="W52" s="191" t="s">
        <v>474</v>
      </c>
      <c r="X52" s="191" t="s">
        <v>474</v>
      </c>
      <c r="Y52" s="191" t="s">
        <v>474</v>
      </c>
      <c r="Z52" s="191" t="s">
        <v>474</v>
      </c>
      <c r="AA52" s="191" t="s">
        <v>474</v>
      </c>
      <c r="AB52" s="191" t="s">
        <v>474</v>
      </c>
      <c r="AC52" s="191" t="s">
        <v>474</v>
      </c>
      <c r="AD52" s="191" t="s">
        <v>474</v>
      </c>
      <c r="AE52" s="191" t="s">
        <v>474</v>
      </c>
      <c r="AF52" s="189" t="str">
        <f t="shared" si="15"/>
        <v>нд</v>
      </c>
      <c r="AG52" s="191" t="s">
        <v>474</v>
      </c>
    </row>
    <row r="53" spans="1:33" x14ac:dyDescent="0.25">
      <c r="A53" s="70" t="s">
        <v>122</v>
      </c>
      <c r="B53" s="69" t="s">
        <v>116</v>
      </c>
      <c r="C53" s="191" t="s">
        <v>474</v>
      </c>
      <c r="D53" s="191" t="s">
        <v>474</v>
      </c>
      <c r="E53" s="191" t="s">
        <v>474</v>
      </c>
      <c r="F53" s="191" t="s">
        <v>474</v>
      </c>
      <c r="G53" s="190" t="s">
        <v>474</v>
      </c>
      <c r="H53" s="191" t="str">
        <f t="shared" si="14"/>
        <v>нд</v>
      </c>
      <c r="I53" s="191" t="s">
        <v>474</v>
      </c>
      <c r="J53" s="191" t="str">
        <f t="shared" si="23"/>
        <v>нд</v>
      </c>
      <c r="K53" s="191" t="s">
        <v>474</v>
      </c>
      <c r="L53" s="191" t="s">
        <v>474</v>
      </c>
      <c r="M53" s="191" t="s">
        <v>474</v>
      </c>
      <c r="N53" s="191" t="s">
        <v>474</v>
      </c>
      <c r="O53" s="191" t="s">
        <v>474</v>
      </c>
      <c r="P53" s="191" t="s">
        <v>474</v>
      </c>
      <c r="Q53" s="191" t="s">
        <v>474</v>
      </c>
      <c r="R53" s="191" t="s">
        <v>474</v>
      </c>
      <c r="S53" s="191" t="s">
        <v>474</v>
      </c>
      <c r="T53" s="191" t="s">
        <v>474</v>
      </c>
      <c r="U53" s="191" t="s">
        <v>474</v>
      </c>
      <c r="V53" s="191" t="s">
        <v>474</v>
      </c>
      <c r="W53" s="191" t="s">
        <v>474</v>
      </c>
      <c r="X53" s="191" t="s">
        <v>474</v>
      </c>
      <c r="Y53" s="191" t="s">
        <v>474</v>
      </c>
      <c r="Z53" s="191" t="s">
        <v>474</v>
      </c>
      <c r="AA53" s="191" t="s">
        <v>474</v>
      </c>
      <c r="AB53" s="191" t="s">
        <v>474</v>
      </c>
      <c r="AC53" s="191" t="s">
        <v>474</v>
      </c>
      <c r="AD53" s="191" t="s">
        <v>474</v>
      </c>
      <c r="AE53" s="191" t="s">
        <v>474</v>
      </c>
      <c r="AF53" s="189" t="str">
        <f t="shared" si="15"/>
        <v>нд</v>
      </c>
      <c r="AG53" s="191" t="s">
        <v>474</v>
      </c>
    </row>
    <row r="54" spans="1:33" x14ac:dyDescent="0.25">
      <c r="A54" s="70" t="s">
        <v>121</v>
      </c>
      <c r="B54" s="69" t="s">
        <v>115</v>
      </c>
      <c r="C54" s="191" t="s">
        <v>474</v>
      </c>
      <c r="D54" s="191" t="s">
        <v>474</v>
      </c>
      <c r="E54" s="191" t="s">
        <v>474</v>
      </c>
      <c r="F54" s="191" t="s">
        <v>474</v>
      </c>
      <c r="G54" s="190" t="s">
        <v>474</v>
      </c>
      <c r="H54" s="191" t="str">
        <f t="shared" si="14"/>
        <v>нд</v>
      </c>
      <c r="I54" s="191" t="s">
        <v>474</v>
      </c>
      <c r="J54" s="191" t="str">
        <f t="shared" si="23"/>
        <v>нд</v>
      </c>
      <c r="K54" s="191" t="s">
        <v>474</v>
      </c>
      <c r="L54" s="191" t="s">
        <v>474</v>
      </c>
      <c r="M54" s="191" t="s">
        <v>474</v>
      </c>
      <c r="N54" s="191" t="s">
        <v>474</v>
      </c>
      <c r="O54" s="191" t="s">
        <v>474</v>
      </c>
      <c r="P54" s="191" t="s">
        <v>474</v>
      </c>
      <c r="Q54" s="191" t="s">
        <v>474</v>
      </c>
      <c r="R54" s="191" t="s">
        <v>474</v>
      </c>
      <c r="S54" s="191" t="s">
        <v>474</v>
      </c>
      <c r="T54" s="191" t="s">
        <v>474</v>
      </c>
      <c r="U54" s="191" t="s">
        <v>474</v>
      </c>
      <c r="V54" s="191" t="s">
        <v>474</v>
      </c>
      <c r="W54" s="191" t="s">
        <v>474</v>
      </c>
      <c r="X54" s="191" t="s">
        <v>474</v>
      </c>
      <c r="Y54" s="191" t="s">
        <v>474</v>
      </c>
      <c r="Z54" s="191" t="s">
        <v>474</v>
      </c>
      <c r="AA54" s="191" t="s">
        <v>474</v>
      </c>
      <c r="AB54" s="191" t="s">
        <v>474</v>
      </c>
      <c r="AC54" s="191" t="s">
        <v>474</v>
      </c>
      <c r="AD54" s="191" t="s">
        <v>474</v>
      </c>
      <c r="AE54" s="191" t="s">
        <v>474</v>
      </c>
      <c r="AF54" s="189" t="str">
        <f t="shared" si="15"/>
        <v>нд</v>
      </c>
      <c r="AG54" s="191" t="s">
        <v>474</v>
      </c>
    </row>
    <row r="55" spans="1:33" x14ac:dyDescent="0.25">
      <c r="A55" s="70" t="s">
        <v>120</v>
      </c>
      <c r="B55" s="69" t="s">
        <v>114</v>
      </c>
      <c r="C55" s="191" t="s">
        <v>474</v>
      </c>
      <c r="D55" s="191" t="s">
        <v>474</v>
      </c>
      <c r="E55" s="191" t="s">
        <v>474</v>
      </c>
      <c r="F55" s="191" t="s">
        <v>474</v>
      </c>
      <c r="G55" s="190" t="s">
        <v>474</v>
      </c>
      <c r="H55" s="191" t="str">
        <f t="shared" si="14"/>
        <v>нд</v>
      </c>
      <c r="I55" s="191" t="s">
        <v>474</v>
      </c>
      <c r="J55" s="191" t="str">
        <f t="shared" si="23"/>
        <v>нд</v>
      </c>
      <c r="K55" s="191" t="s">
        <v>474</v>
      </c>
      <c r="L55" s="191" t="s">
        <v>474</v>
      </c>
      <c r="M55" s="191" t="s">
        <v>474</v>
      </c>
      <c r="N55" s="191" t="s">
        <v>474</v>
      </c>
      <c r="O55" s="191" t="s">
        <v>474</v>
      </c>
      <c r="P55" s="191" t="s">
        <v>474</v>
      </c>
      <c r="Q55" s="191" t="s">
        <v>474</v>
      </c>
      <c r="R55" s="191" t="s">
        <v>474</v>
      </c>
      <c r="S55" s="191" t="s">
        <v>474</v>
      </c>
      <c r="T55" s="191" t="s">
        <v>474</v>
      </c>
      <c r="U55" s="191" t="s">
        <v>474</v>
      </c>
      <c r="V55" s="191" t="s">
        <v>474</v>
      </c>
      <c r="W55" s="191" t="s">
        <v>474</v>
      </c>
      <c r="X55" s="191" t="s">
        <v>474</v>
      </c>
      <c r="Y55" s="191" t="s">
        <v>474</v>
      </c>
      <c r="Z55" s="191" t="s">
        <v>474</v>
      </c>
      <c r="AA55" s="191" t="s">
        <v>474</v>
      </c>
      <c r="AB55" s="191" t="s">
        <v>474</v>
      </c>
      <c r="AC55" s="191" t="s">
        <v>474</v>
      </c>
      <c r="AD55" s="191" t="s">
        <v>474</v>
      </c>
      <c r="AE55" s="191" t="s">
        <v>474</v>
      </c>
      <c r="AF55" s="189" t="str">
        <f t="shared" si="15"/>
        <v>нд</v>
      </c>
      <c r="AG55" s="191" t="s">
        <v>474</v>
      </c>
    </row>
    <row r="56" spans="1:33" ht="18.75" x14ac:dyDescent="0.25">
      <c r="A56" s="70" t="s">
        <v>119</v>
      </c>
      <c r="B56" s="69" t="s">
        <v>113</v>
      </c>
      <c r="C56" s="191" t="s">
        <v>474</v>
      </c>
      <c r="D56" s="191" t="s">
        <v>474</v>
      </c>
      <c r="E56" s="194" t="s">
        <v>474</v>
      </c>
      <c r="F56" s="194" t="s">
        <v>474</v>
      </c>
      <c r="G56" s="190" t="s">
        <v>474</v>
      </c>
      <c r="H56" s="191" t="str">
        <f t="shared" si="14"/>
        <v>нд</v>
      </c>
      <c r="I56" s="191" t="s">
        <v>474</v>
      </c>
      <c r="J56" s="191" t="str">
        <f t="shared" si="23"/>
        <v>нд</v>
      </c>
      <c r="K56" s="191" t="s">
        <v>474</v>
      </c>
      <c r="L56" s="191" t="s">
        <v>474</v>
      </c>
      <c r="M56" s="191" t="s">
        <v>474</v>
      </c>
      <c r="N56" s="191" t="s">
        <v>474</v>
      </c>
      <c r="O56" s="191" t="s">
        <v>474</v>
      </c>
      <c r="P56" s="191" t="s">
        <v>474</v>
      </c>
      <c r="Q56" s="191" t="s">
        <v>474</v>
      </c>
      <c r="R56" s="191" t="s">
        <v>474</v>
      </c>
      <c r="S56" s="191" t="s">
        <v>474</v>
      </c>
      <c r="T56" s="191" t="s">
        <v>474</v>
      </c>
      <c r="U56" s="191" t="s">
        <v>474</v>
      </c>
      <c r="V56" s="194" t="s">
        <v>474</v>
      </c>
      <c r="W56" s="194" t="s">
        <v>474</v>
      </c>
      <c r="X56" s="191" t="s">
        <v>474</v>
      </c>
      <c r="Y56" s="191" t="s">
        <v>474</v>
      </c>
      <c r="Z56" s="191" t="s">
        <v>474</v>
      </c>
      <c r="AA56" s="191" t="s">
        <v>474</v>
      </c>
      <c r="AB56" s="191" t="s">
        <v>474</v>
      </c>
      <c r="AC56" s="191" t="s">
        <v>474</v>
      </c>
      <c r="AD56" s="191" t="s">
        <v>474</v>
      </c>
      <c r="AE56" s="191" t="s">
        <v>474</v>
      </c>
      <c r="AF56" s="189" t="str">
        <f t="shared" si="15"/>
        <v>нд</v>
      </c>
      <c r="AG56" s="191" t="s">
        <v>474</v>
      </c>
    </row>
    <row r="57" spans="1:33" ht="31.5" x14ac:dyDescent="0.25">
      <c r="A57" s="73" t="s">
        <v>53</v>
      </c>
      <c r="B57" s="80" t="s">
        <v>216</v>
      </c>
      <c r="C57" s="191" t="s">
        <v>474</v>
      </c>
      <c r="D57" s="191" t="s">
        <v>474</v>
      </c>
      <c r="E57" s="191" t="s">
        <v>474</v>
      </c>
      <c r="F57" s="191" t="s">
        <v>474</v>
      </c>
      <c r="G57" s="190" t="s">
        <v>474</v>
      </c>
      <c r="H57" s="191" t="str">
        <f t="shared" si="14"/>
        <v>нд</v>
      </c>
      <c r="I57" s="191" t="s">
        <v>474</v>
      </c>
      <c r="J57" s="191" t="str">
        <f t="shared" si="23"/>
        <v>нд</v>
      </c>
      <c r="K57" s="191" t="s">
        <v>474</v>
      </c>
      <c r="L57" s="191" t="s">
        <v>474</v>
      </c>
      <c r="M57" s="191" t="s">
        <v>474</v>
      </c>
      <c r="N57" s="191" t="s">
        <v>474</v>
      </c>
      <c r="O57" s="191" t="s">
        <v>474</v>
      </c>
      <c r="P57" s="191" t="s">
        <v>474</v>
      </c>
      <c r="Q57" s="191" t="s">
        <v>474</v>
      </c>
      <c r="R57" s="191" t="s">
        <v>474</v>
      </c>
      <c r="S57" s="191" t="s">
        <v>474</v>
      </c>
      <c r="T57" s="191" t="s">
        <v>474</v>
      </c>
      <c r="U57" s="191" t="s">
        <v>474</v>
      </c>
      <c r="V57" s="191" t="s">
        <v>474</v>
      </c>
      <c r="W57" s="191" t="s">
        <v>474</v>
      </c>
      <c r="X57" s="191" t="s">
        <v>474</v>
      </c>
      <c r="Y57" s="191" t="s">
        <v>474</v>
      </c>
      <c r="Z57" s="191" t="s">
        <v>474</v>
      </c>
      <c r="AA57" s="191" t="s">
        <v>474</v>
      </c>
      <c r="AB57" s="191" t="s">
        <v>474</v>
      </c>
      <c r="AC57" s="191" t="s">
        <v>474</v>
      </c>
      <c r="AD57" s="191" t="s">
        <v>474</v>
      </c>
      <c r="AE57" s="191" t="s">
        <v>474</v>
      </c>
      <c r="AF57" s="189" t="str">
        <f t="shared" si="15"/>
        <v>нд</v>
      </c>
      <c r="AG57" s="191" t="s">
        <v>474</v>
      </c>
    </row>
    <row r="58" spans="1:33" x14ac:dyDescent="0.25">
      <c r="A58" s="73" t="s">
        <v>51</v>
      </c>
      <c r="B58" s="72" t="s">
        <v>118</v>
      </c>
      <c r="C58" s="191" t="s">
        <v>474</v>
      </c>
      <c r="D58" s="191" t="s">
        <v>474</v>
      </c>
      <c r="E58" s="191" t="s">
        <v>474</v>
      </c>
      <c r="F58" s="191" t="s">
        <v>474</v>
      </c>
      <c r="G58" s="190" t="s">
        <v>474</v>
      </c>
      <c r="H58" s="191" t="str">
        <f t="shared" si="14"/>
        <v>нд</v>
      </c>
      <c r="I58" s="191" t="s">
        <v>474</v>
      </c>
      <c r="J58" s="191" t="str">
        <f t="shared" si="23"/>
        <v>нд</v>
      </c>
      <c r="K58" s="191" t="s">
        <v>474</v>
      </c>
      <c r="L58" s="191" t="s">
        <v>474</v>
      </c>
      <c r="M58" s="191" t="s">
        <v>474</v>
      </c>
      <c r="N58" s="191" t="s">
        <v>474</v>
      </c>
      <c r="O58" s="191" t="s">
        <v>474</v>
      </c>
      <c r="P58" s="191" t="s">
        <v>474</v>
      </c>
      <c r="Q58" s="191" t="s">
        <v>474</v>
      </c>
      <c r="R58" s="191" t="s">
        <v>474</v>
      </c>
      <c r="S58" s="191" t="s">
        <v>474</v>
      </c>
      <c r="T58" s="191" t="s">
        <v>474</v>
      </c>
      <c r="U58" s="191" t="s">
        <v>474</v>
      </c>
      <c r="V58" s="191" t="s">
        <v>474</v>
      </c>
      <c r="W58" s="191" t="s">
        <v>474</v>
      </c>
      <c r="X58" s="191" t="s">
        <v>474</v>
      </c>
      <c r="Y58" s="191" t="s">
        <v>474</v>
      </c>
      <c r="Z58" s="191" t="s">
        <v>474</v>
      </c>
      <c r="AA58" s="191" t="s">
        <v>474</v>
      </c>
      <c r="AB58" s="191" t="s">
        <v>474</v>
      </c>
      <c r="AC58" s="191" t="s">
        <v>474</v>
      </c>
      <c r="AD58" s="191" t="s">
        <v>474</v>
      </c>
      <c r="AE58" s="191" t="s">
        <v>474</v>
      </c>
      <c r="AF58" s="189" t="str">
        <f t="shared" si="15"/>
        <v>нд</v>
      </c>
      <c r="AG58" s="191" t="s">
        <v>474</v>
      </c>
    </row>
    <row r="59" spans="1:33" x14ac:dyDescent="0.25">
      <c r="A59" s="70" t="s">
        <v>210</v>
      </c>
      <c r="B59" s="71" t="s">
        <v>139</v>
      </c>
      <c r="C59" s="191" t="s">
        <v>474</v>
      </c>
      <c r="D59" s="191" t="s">
        <v>474</v>
      </c>
      <c r="E59" s="191" t="s">
        <v>474</v>
      </c>
      <c r="F59" s="191" t="s">
        <v>474</v>
      </c>
      <c r="G59" s="190" t="s">
        <v>474</v>
      </c>
      <c r="H59" s="191" t="str">
        <f t="shared" si="14"/>
        <v>нд</v>
      </c>
      <c r="I59" s="191" t="s">
        <v>474</v>
      </c>
      <c r="J59" s="191" t="str">
        <f t="shared" si="23"/>
        <v>нд</v>
      </c>
      <c r="K59" s="191" t="s">
        <v>474</v>
      </c>
      <c r="L59" s="191" t="s">
        <v>474</v>
      </c>
      <c r="M59" s="191" t="s">
        <v>474</v>
      </c>
      <c r="N59" s="191" t="s">
        <v>474</v>
      </c>
      <c r="O59" s="191" t="s">
        <v>474</v>
      </c>
      <c r="P59" s="191" t="s">
        <v>474</v>
      </c>
      <c r="Q59" s="191" t="s">
        <v>474</v>
      </c>
      <c r="R59" s="191" t="s">
        <v>474</v>
      </c>
      <c r="S59" s="191" t="s">
        <v>474</v>
      </c>
      <c r="T59" s="191" t="s">
        <v>474</v>
      </c>
      <c r="U59" s="191" t="s">
        <v>474</v>
      </c>
      <c r="V59" s="191" t="s">
        <v>474</v>
      </c>
      <c r="W59" s="191" t="s">
        <v>474</v>
      </c>
      <c r="X59" s="191" t="s">
        <v>474</v>
      </c>
      <c r="Y59" s="191" t="s">
        <v>474</v>
      </c>
      <c r="Z59" s="191" t="s">
        <v>474</v>
      </c>
      <c r="AA59" s="191" t="s">
        <v>474</v>
      </c>
      <c r="AB59" s="191" t="s">
        <v>474</v>
      </c>
      <c r="AC59" s="191" t="s">
        <v>474</v>
      </c>
      <c r="AD59" s="191" t="s">
        <v>474</v>
      </c>
      <c r="AE59" s="191" t="s">
        <v>474</v>
      </c>
      <c r="AF59" s="189" t="str">
        <f t="shared" si="15"/>
        <v>нд</v>
      </c>
      <c r="AG59" s="191" t="s">
        <v>474</v>
      </c>
    </row>
    <row r="60" spans="1:33" x14ac:dyDescent="0.25">
      <c r="A60" s="70" t="s">
        <v>211</v>
      </c>
      <c r="B60" s="71" t="s">
        <v>137</v>
      </c>
      <c r="C60" s="191" t="s">
        <v>474</v>
      </c>
      <c r="D60" s="191" t="s">
        <v>474</v>
      </c>
      <c r="E60" s="191" t="s">
        <v>474</v>
      </c>
      <c r="F60" s="191" t="s">
        <v>474</v>
      </c>
      <c r="G60" s="190" t="s">
        <v>474</v>
      </c>
      <c r="H60" s="191" t="str">
        <f t="shared" si="14"/>
        <v>нд</v>
      </c>
      <c r="I60" s="191" t="s">
        <v>474</v>
      </c>
      <c r="J60" s="191" t="str">
        <f t="shared" si="23"/>
        <v>нд</v>
      </c>
      <c r="K60" s="191" t="s">
        <v>474</v>
      </c>
      <c r="L60" s="191" t="s">
        <v>474</v>
      </c>
      <c r="M60" s="191" t="s">
        <v>474</v>
      </c>
      <c r="N60" s="191" t="s">
        <v>474</v>
      </c>
      <c r="O60" s="191" t="s">
        <v>474</v>
      </c>
      <c r="P60" s="191" t="s">
        <v>474</v>
      </c>
      <c r="Q60" s="191" t="s">
        <v>474</v>
      </c>
      <c r="R60" s="191" t="s">
        <v>474</v>
      </c>
      <c r="S60" s="191" t="s">
        <v>474</v>
      </c>
      <c r="T60" s="191" t="s">
        <v>474</v>
      </c>
      <c r="U60" s="191" t="s">
        <v>474</v>
      </c>
      <c r="V60" s="191" t="s">
        <v>474</v>
      </c>
      <c r="W60" s="191" t="s">
        <v>474</v>
      </c>
      <c r="X60" s="191" t="s">
        <v>474</v>
      </c>
      <c r="Y60" s="191" t="s">
        <v>474</v>
      </c>
      <c r="Z60" s="191" t="s">
        <v>474</v>
      </c>
      <c r="AA60" s="191" t="s">
        <v>474</v>
      </c>
      <c r="AB60" s="191" t="s">
        <v>474</v>
      </c>
      <c r="AC60" s="191" t="s">
        <v>474</v>
      </c>
      <c r="AD60" s="191" t="s">
        <v>474</v>
      </c>
      <c r="AE60" s="191" t="s">
        <v>474</v>
      </c>
      <c r="AF60" s="189" t="str">
        <f t="shared" si="15"/>
        <v>нд</v>
      </c>
      <c r="AG60" s="191" t="s">
        <v>474</v>
      </c>
    </row>
    <row r="61" spans="1:33" x14ac:dyDescent="0.25">
      <c r="A61" s="70" t="s">
        <v>212</v>
      </c>
      <c r="B61" s="71" t="s">
        <v>135</v>
      </c>
      <c r="C61" s="191" t="s">
        <v>474</v>
      </c>
      <c r="D61" s="191" t="s">
        <v>474</v>
      </c>
      <c r="E61" s="191" t="s">
        <v>474</v>
      </c>
      <c r="F61" s="191" t="s">
        <v>474</v>
      </c>
      <c r="G61" s="190" t="s">
        <v>474</v>
      </c>
      <c r="H61" s="191" t="str">
        <f t="shared" si="14"/>
        <v>нд</v>
      </c>
      <c r="I61" s="191" t="s">
        <v>474</v>
      </c>
      <c r="J61" s="191" t="str">
        <f t="shared" si="23"/>
        <v>нд</v>
      </c>
      <c r="K61" s="191" t="s">
        <v>474</v>
      </c>
      <c r="L61" s="191" t="s">
        <v>474</v>
      </c>
      <c r="M61" s="191" t="s">
        <v>474</v>
      </c>
      <c r="N61" s="191" t="s">
        <v>474</v>
      </c>
      <c r="O61" s="191" t="s">
        <v>474</v>
      </c>
      <c r="P61" s="191" t="s">
        <v>474</v>
      </c>
      <c r="Q61" s="191" t="s">
        <v>474</v>
      </c>
      <c r="R61" s="191" t="s">
        <v>474</v>
      </c>
      <c r="S61" s="191" t="s">
        <v>474</v>
      </c>
      <c r="T61" s="191" t="s">
        <v>474</v>
      </c>
      <c r="U61" s="191" t="s">
        <v>474</v>
      </c>
      <c r="V61" s="191" t="s">
        <v>474</v>
      </c>
      <c r="W61" s="191" t="s">
        <v>474</v>
      </c>
      <c r="X61" s="191" t="s">
        <v>474</v>
      </c>
      <c r="Y61" s="191" t="s">
        <v>474</v>
      </c>
      <c r="Z61" s="191" t="s">
        <v>474</v>
      </c>
      <c r="AA61" s="191" t="s">
        <v>474</v>
      </c>
      <c r="AB61" s="191" t="s">
        <v>474</v>
      </c>
      <c r="AC61" s="191" t="s">
        <v>474</v>
      </c>
      <c r="AD61" s="191" t="s">
        <v>474</v>
      </c>
      <c r="AE61" s="191" t="s">
        <v>474</v>
      </c>
      <c r="AF61" s="189" t="str">
        <f t="shared" si="15"/>
        <v>нд</v>
      </c>
      <c r="AG61" s="191" t="s">
        <v>474</v>
      </c>
    </row>
    <row r="62" spans="1:33" x14ac:dyDescent="0.25">
      <c r="A62" s="70" t="s">
        <v>213</v>
      </c>
      <c r="B62" s="71" t="s">
        <v>215</v>
      </c>
      <c r="C62" s="191" t="s">
        <v>474</v>
      </c>
      <c r="D62" s="191" t="s">
        <v>474</v>
      </c>
      <c r="E62" s="190" t="s">
        <v>474</v>
      </c>
      <c r="F62" s="190" t="s">
        <v>474</v>
      </c>
      <c r="G62" s="190" t="s">
        <v>474</v>
      </c>
      <c r="H62" s="191" t="str">
        <f t="shared" si="14"/>
        <v>нд</v>
      </c>
      <c r="I62" s="191" t="s">
        <v>474</v>
      </c>
      <c r="J62" s="191" t="str">
        <f t="shared" si="23"/>
        <v>нд</v>
      </c>
      <c r="K62" s="191" t="s">
        <v>474</v>
      </c>
      <c r="L62" s="191" t="s">
        <v>474</v>
      </c>
      <c r="M62" s="191" t="s">
        <v>474</v>
      </c>
      <c r="N62" s="191" t="s">
        <v>474</v>
      </c>
      <c r="O62" s="191" t="s">
        <v>474</v>
      </c>
      <c r="P62" s="191" t="s">
        <v>474</v>
      </c>
      <c r="Q62" s="191" t="s">
        <v>474</v>
      </c>
      <c r="R62" s="191" t="s">
        <v>474</v>
      </c>
      <c r="S62" s="191" t="s">
        <v>474</v>
      </c>
      <c r="T62" s="191" t="s">
        <v>474</v>
      </c>
      <c r="U62" s="191" t="s">
        <v>474</v>
      </c>
      <c r="V62" s="190" t="s">
        <v>474</v>
      </c>
      <c r="W62" s="190" t="s">
        <v>474</v>
      </c>
      <c r="X62" s="191" t="s">
        <v>474</v>
      </c>
      <c r="Y62" s="191" t="s">
        <v>474</v>
      </c>
      <c r="Z62" s="191" t="s">
        <v>474</v>
      </c>
      <c r="AA62" s="191" t="s">
        <v>474</v>
      </c>
      <c r="AB62" s="191" t="s">
        <v>474</v>
      </c>
      <c r="AC62" s="191" t="s">
        <v>474</v>
      </c>
      <c r="AD62" s="191" t="s">
        <v>474</v>
      </c>
      <c r="AE62" s="191" t="s">
        <v>474</v>
      </c>
      <c r="AF62" s="189" t="str">
        <f t="shared" si="15"/>
        <v>нд</v>
      </c>
      <c r="AG62" s="191" t="s">
        <v>474</v>
      </c>
    </row>
    <row r="63" spans="1:33" ht="18.75" x14ac:dyDescent="0.25">
      <c r="A63" s="70" t="s">
        <v>214</v>
      </c>
      <c r="B63" s="69" t="s">
        <v>113</v>
      </c>
      <c r="C63" s="191" t="s">
        <v>474</v>
      </c>
      <c r="D63" s="191" t="s">
        <v>474</v>
      </c>
      <c r="E63" s="190" t="s">
        <v>474</v>
      </c>
      <c r="F63" s="190" t="s">
        <v>474</v>
      </c>
      <c r="G63" s="190" t="s">
        <v>474</v>
      </c>
      <c r="H63" s="191" t="str">
        <f t="shared" si="14"/>
        <v>нд</v>
      </c>
      <c r="I63" s="191" t="s">
        <v>474</v>
      </c>
      <c r="J63" s="191" t="str">
        <f t="shared" si="23"/>
        <v>нд</v>
      </c>
      <c r="K63" s="191" t="s">
        <v>474</v>
      </c>
      <c r="L63" s="191" t="s">
        <v>474</v>
      </c>
      <c r="M63" s="191" t="s">
        <v>474</v>
      </c>
      <c r="N63" s="191" t="s">
        <v>474</v>
      </c>
      <c r="O63" s="191" t="s">
        <v>474</v>
      </c>
      <c r="P63" s="191" t="s">
        <v>474</v>
      </c>
      <c r="Q63" s="191" t="s">
        <v>474</v>
      </c>
      <c r="R63" s="191" t="s">
        <v>474</v>
      </c>
      <c r="S63" s="191" t="s">
        <v>474</v>
      </c>
      <c r="T63" s="191" t="s">
        <v>474</v>
      </c>
      <c r="U63" s="191" t="s">
        <v>474</v>
      </c>
      <c r="V63" s="190" t="s">
        <v>474</v>
      </c>
      <c r="W63" s="190" t="s">
        <v>474</v>
      </c>
      <c r="X63" s="191" t="s">
        <v>474</v>
      </c>
      <c r="Y63" s="191" t="s">
        <v>474</v>
      </c>
      <c r="Z63" s="191" t="s">
        <v>474</v>
      </c>
      <c r="AA63" s="191" t="s">
        <v>474</v>
      </c>
      <c r="AB63" s="191" t="s">
        <v>474</v>
      </c>
      <c r="AC63" s="191" t="s">
        <v>474</v>
      </c>
      <c r="AD63" s="191" t="s">
        <v>474</v>
      </c>
      <c r="AE63" s="191" t="s">
        <v>474</v>
      </c>
      <c r="AF63" s="189" t="str">
        <f t="shared" si="15"/>
        <v>нд</v>
      </c>
      <c r="AG63" s="191" t="s">
        <v>474</v>
      </c>
    </row>
    <row r="64" spans="1:33" x14ac:dyDescent="0.25">
      <c r="A64" s="65"/>
      <c r="B64" s="66"/>
      <c r="C64" s="202"/>
      <c r="D64" s="202"/>
      <c r="E64" s="202"/>
      <c r="F64" s="202"/>
      <c r="G64" s="202"/>
      <c r="H64" s="202"/>
      <c r="I64" s="202"/>
      <c r="J64" s="202"/>
      <c r="K64" s="202"/>
      <c r="L64" s="203"/>
      <c r="M64" s="203"/>
    </row>
    <row r="65" spans="1:32" ht="54" customHeight="1" x14ac:dyDescent="0.25">
      <c r="A65" s="62"/>
      <c r="B65" s="436"/>
      <c r="C65" s="436"/>
      <c r="D65" s="436"/>
      <c r="E65" s="436"/>
      <c r="F65" s="436"/>
      <c r="G65" s="436"/>
      <c r="H65" s="436"/>
      <c r="I65" s="436"/>
      <c r="J65" s="204"/>
      <c r="K65" s="204"/>
      <c r="L65" s="192"/>
      <c r="M65" s="192"/>
      <c r="N65" s="192"/>
      <c r="O65" s="192"/>
      <c r="P65" s="192"/>
      <c r="Q65" s="192"/>
      <c r="R65" s="192"/>
      <c r="S65" s="192"/>
      <c r="T65" s="192"/>
      <c r="U65" s="192"/>
      <c r="V65" s="192"/>
      <c r="W65" s="192"/>
      <c r="X65" s="192"/>
      <c r="Y65" s="192"/>
      <c r="Z65" s="192"/>
      <c r="AA65" s="192"/>
      <c r="AB65" s="192"/>
      <c r="AC65" s="192"/>
      <c r="AD65" s="192"/>
      <c r="AE65" s="192"/>
      <c r="AF65" s="192"/>
    </row>
    <row r="66" spans="1:32" x14ac:dyDescent="0.25">
      <c r="A66" s="62"/>
      <c r="B66" s="62"/>
    </row>
    <row r="67" spans="1:32" ht="50.25" customHeight="1" x14ac:dyDescent="0.25">
      <c r="A67" s="62"/>
      <c r="B67" s="437"/>
      <c r="C67" s="437"/>
      <c r="D67" s="437"/>
      <c r="E67" s="437"/>
      <c r="F67" s="437"/>
      <c r="G67" s="437"/>
      <c r="H67" s="437"/>
      <c r="I67" s="437"/>
      <c r="J67" s="205"/>
      <c r="K67" s="205"/>
    </row>
    <row r="68" spans="1:32" x14ac:dyDescent="0.25">
      <c r="A68" s="62"/>
      <c r="B68" s="62"/>
    </row>
    <row r="69" spans="1:32" ht="36.75" customHeight="1" x14ac:dyDescent="0.25">
      <c r="A69" s="62"/>
      <c r="B69" s="436"/>
      <c r="C69" s="436"/>
      <c r="D69" s="436"/>
      <c r="E69" s="436"/>
      <c r="F69" s="436"/>
      <c r="G69" s="436"/>
      <c r="H69" s="436"/>
      <c r="I69" s="436"/>
      <c r="J69" s="204"/>
      <c r="K69" s="204"/>
    </row>
    <row r="70" spans="1:32" x14ac:dyDescent="0.25">
      <c r="A70" s="62"/>
      <c r="B70" s="64"/>
      <c r="C70" s="206"/>
      <c r="D70" s="206"/>
      <c r="E70" s="206"/>
      <c r="F70" s="206"/>
      <c r="N70" s="207"/>
    </row>
    <row r="71" spans="1:32" ht="51" customHeight="1" x14ac:dyDescent="0.25">
      <c r="A71" s="62"/>
      <c r="B71" s="436"/>
      <c r="C71" s="436"/>
      <c r="D71" s="436"/>
      <c r="E71" s="436"/>
      <c r="F71" s="436"/>
      <c r="G71" s="436"/>
      <c r="H71" s="436"/>
      <c r="I71" s="436"/>
      <c r="J71" s="204"/>
      <c r="K71" s="204"/>
      <c r="N71" s="207"/>
    </row>
    <row r="72" spans="1:32" ht="32.25" customHeight="1" x14ac:dyDescent="0.25">
      <c r="A72" s="62"/>
      <c r="B72" s="437"/>
      <c r="C72" s="437"/>
      <c r="D72" s="437"/>
      <c r="E72" s="437"/>
      <c r="F72" s="437"/>
      <c r="G72" s="437"/>
      <c r="H72" s="437"/>
      <c r="I72" s="437"/>
      <c r="J72" s="205"/>
      <c r="K72" s="205"/>
    </row>
    <row r="73" spans="1:32" ht="51.75" customHeight="1" x14ac:dyDescent="0.25">
      <c r="A73" s="62"/>
      <c r="B73" s="436"/>
      <c r="C73" s="436"/>
      <c r="D73" s="436"/>
      <c r="E73" s="436"/>
      <c r="F73" s="436"/>
      <c r="G73" s="436"/>
      <c r="H73" s="436"/>
      <c r="I73" s="436"/>
      <c r="J73" s="204"/>
      <c r="K73" s="204"/>
    </row>
    <row r="74" spans="1:32" ht="21.75" customHeight="1" x14ac:dyDescent="0.25">
      <c r="A74" s="62"/>
      <c r="B74" s="434"/>
      <c r="C74" s="434"/>
      <c r="D74" s="434"/>
      <c r="E74" s="434"/>
      <c r="F74" s="434"/>
      <c r="G74" s="434"/>
      <c r="H74" s="434"/>
      <c r="I74" s="434"/>
      <c r="J74" s="208"/>
      <c r="K74" s="208"/>
      <c r="L74" s="209"/>
      <c r="M74" s="209"/>
    </row>
    <row r="75" spans="1:32" ht="23.25" customHeight="1" x14ac:dyDescent="0.25">
      <c r="A75" s="62"/>
      <c r="B75" s="63"/>
      <c r="C75" s="209"/>
      <c r="D75" s="209"/>
      <c r="E75" s="209"/>
      <c r="F75" s="209"/>
    </row>
    <row r="76" spans="1:32" ht="18.75" customHeight="1" x14ac:dyDescent="0.25">
      <c r="A76" s="62"/>
      <c r="B76" s="435"/>
      <c r="C76" s="435"/>
      <c r="D76" s="435"/>
      <c r="E76" s="435"/>
      <c r="F76" s="435"/>
      <c r="G76" s="435"/>
      <c r="H76" s="435"/>
      <c r="I76" s="435"/>
      <c r="J76" s="210"/>
      <c r="K76" s="210"/>
    </row>
    <row r="77" spans="1:32" x14ac:dyDescent="0.25">
      <c r="A77" s="62"/>
      <c r="B77" s="62"/>
    </row>
    <row r="78" spans="1:32" x14ac:dyDescent="0.25">
      <c r="A78" s="62"/>
      <c r="B78" s="62"/>
    </row>
  </sheetData>
  <mergeCells count="42">
    <mergeCell ref="A4:AG4"/>
    <mergeCell ref="A12:AG12"/>
    <mergeCell ref="A9:AG9"/>
    <mergeCell ref="A11:AG11"/>
    <mergeCell ref="A8:AG8"/>
    <mergeCell ref="A6:AG6"/>
    <mergeCell ref="A14:AG14"/>
    <mergeCell ref="C19:D20"/>
    <mergeCell ref="A16:AG16"/>
    <mergeCell ref="A15:AG15"/>
    <mergeCell ref="A19:A21"/>
    <mergeCell ref="E19:F20"/>
    <mergeCell ref="A17:AG17"/>
    <mergeCell ref="AF19:AG20"/>
    <mergeCell ref="L19:O19"/>
    <mergeCell ref="L20:M20"/>
    <mergeCell ref="N20:O20"/>
    <mergeCell ref="G19:G21"/>
    <mergeCell ref="H20:I20"/>
    <mergeCell ref="H19:K19"/>
    <mergeCell ref="J20:K20"/>
    <mergeCell ref="B19:B21"/>
    <mergeCell ref="P19:S19"/>
    <mergeCell ref="P20:Q20"/>
    <mergeCell ref="R20:S20"/>
    <mergeCell ref="B74:I74"/>
    <mergeCell ref="B76:I76"/>
    <mergeCell ref="B65:I65"/>
    <mergeCell ref="B67:I67"/>
    <mergeCell ref="B69:I69"/>
    <mergeCell ref="B71:I71"/>
    <mergeCell ref="B72:I72"/>
    <mergeCell ref="B73:I73"/>
    <mergeCell ref="AB19:AE19"/>
    <mergeCell ref="AB20:AC20"/>
    <mergeCell ref="AD20:AE20"/>
    <mergeCell ref="T19:W19"/>
    <mergeCell ref="T20:U20"/>
    <mergeCell ref="V20:W20"/>
    <mergeCell ref="X19:AA19"/>
    <mergeCell ref="X20:Y20"/>
    <mergeCell ref="Z20:AA20"/>
  </mergeCells>
  <pageMargins left="0.39370078740157483" right="0.19685039370078741" top="0.59055118110236227" bottom="0.19685039370078741" header="0" footer="0"/>
  <pageSetup paperSize="8" scale="5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view="pageBreakPreview" topLeftCell="A4" zoomScaleSheetLayoutView="100" workbookViewId="0">
      <selection activeCell="C23" sqref="C23"/>
    </sheetView>
  </sheetViews>
  <sheetFormatPr defaultRowHeight="15" x14ac:dyDescent="0.25"/>
  <cols>
    <col min="1" max="1" width="6.140625" style="17" customWidth="1"/>
    <col min="2" max="2" width="8.7109375" style="17" customWidth="1"/>
    <col min="3" max="3" width="7.28515625" style="17" customWidth="1"/>
    <col min="4" max="4" width="8.5703125" style="17" customWidth="1"/>
    <col min="5" max="12" width="4.7109375" style="17" customWidth="1"/>
    <col min="13" max="13" width="6.5703125" style="17" customWidth="1"/>
    <col min="14" max="14" width="12.85546875" style="17" customWidth="1"/>
    <col min="15" max="15" width="12.28515625" style="17" customWidth="1"/>
    <col min="16" max="16" width="11.5703125" style="17" customWidth="1"/>
    <col min="17" max="17" width="11.42578125" style="17" customWidth="1"/>
    <col min="18" max="18" width="13" style="17" customWidth="1"/>
    <col min="19" max="19" width="7.85546875" style="17" customWidth="1"/>
    <col min="20" max="20" width="7.42578125" style="17" customWidth="1"/>
    <col min="21" max="21" width="6" style="17" customWidth="1"/>
    <col min="22" max="22" width="5.42578125" style="17" customWidth="1"/>
    <col min="23" max="23" width="13.140625" style="17" customWidth="1"/>
    <col min="24" max="24" width="12.5703125" style="17" customWidth="1"/>
    <col min="25" max="25" width="13.140625" style="17" customWidth="1"/>
    <col min="26" max="26" width="5.85546875" style="17" customWidth="1"/>
    <col min="27" max="27" width="12.140625" style="17" customWidth="1"/>
    <col min="28" max="28" width="13.7109375" style="17" customWidth="1"/>
    <col min="29" max="29" width="13.28515625" style="17" customWidth="1"/>
    <col min="30" max="30" width="9.140625" style="17" customWidth="1"/>
    <col min="31" max="31" width="13.140625" style="17" customWidth="1"/>
    <col min="32" max="32" width="10.42578125" style="17" customWidth="1"/>
    <col min="33" max="33" width="9.28515625" style="17" customWidth="1"/>
    <col min="34" max="34" width="10" style="17" customWidth="1"/>
    <col min="35" max="35" width="11.140625" style="17" customWidth="1"/>
    <col min="36" max="37" width="10.140625" style="17" customWidth="1"/>
    <col min="38" max="38" width="11.7109375" style="17" customWidth="1"/>
    <col min="39" max="39" width="12.85546875" style="17" customWidth="1"/>
    <col min="40" max="40" width="6.85546875" style="17" customWidth="1"/>
    <col min="41" max="41" width="7" style="17" customWidth="1"/>
    <col min="42" max="42" width="10.140625" style="17" customWidth="1"/>
    <col min="43" max="43" width="7.28515625" style="17" customWidth="1"/>
    <col min="44" max="44" width="8.85546875" style="17" customWidth="1"/>
    <col min="45" max="45" width="8.7109375" style="17" customWidth="1"/>
    <col min="46" max="46" width="13.140625" style="17" customWidth="1"/>
    <col min="47" max="47" width="8.28515625" style="17" customWidth="1"/>
    <col min="48" max="48" width="6.5703125" style="17" customWidth="1"/>
    <col min="49" max="16384" width="9.140625" style="17"/>
  </cols>
  <sheetData>
    <row r="1" spans="1:48" hidden="1" x14ac:dyDescent="0.25">
      <c r="AT1" s="18"/>
      <c r="AU1" s="18"/>
      <c r="AV1" s="131" t="s">
        <v>64</v>
      </c>
    </row>
    <row r="2" spans="1:48" hidden="1" x14ac:dyDescent="0.25">
      <c r="AT2" s="18"/>
      <c r="AU2" s="18"/>
      <c r="AV2" s="132" t="s">
        <v>9</v>
      </c>
    </row>
    <row r="3" spans="1:48" hidden="1" x14ac:dyDescent="0.25">
      <c r="AT3" s="18"/>
      <c r="AU3" s="18"/>
      <c r="AV3" s="132" t="s">
        <v>63</v>
      </c>
    </row>
    <row r="4" spans="1:48" ht="18.75" x14ac:dyDescent="0.3">
      <c r="AV4" s="13"/>
    </row>
    <row r="5" spans="1:48" ht="18.75" customHeight="1" x14ac:dyDescent="0.25">
      <c r="A5" s="270" t="s">
        <v>513</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row>
    <row r="6" spans="1:48" ht="18.75" x14ac:dyDescent="0.3">
      <c r="AV6" s="13"/>
    </row>
    <row r="7" spans="1:48" ht="18.75" x14ac:dyDescent="0.25">
      <c r="A7" s="274" t="s">
        <v>8</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row>
    <row r="8" spans="1:48" ht="18.75" x14ac:dyDescent="0.25">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row>
    <row r="9" spans="1:48" x14ac:dyDescent="0.25">
      <c r="A9" s="275" t="s">
        <v>472</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row>
    <row r="10" spans="1:48" ht="15.75" x14ac:dyDescent="0.25">
      <c r="A10" s="271" t="s">
        <v>7</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row>
    <row r="11" spans="1:48" ht="18.75" x14ac:dyDescent="0.25">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row>
    <row r="12" spans="1:48" x14ac:dyDescent="0.25">
      <c r="A12" s="275" t="str">
        <f>'6.2. Паспорт фин осв ввод'!A11:AG11</f>
        <v>J_1.6.4, L_1.6.11, M_1.6.12 O_1.6.13</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row>
    <row r="13" spans="1:48" ht="15.75" x14ac:dyDescent="0.25">
      <c r="A13" s="271" t="s">
        <v>6</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row>
    <row r="14" spans="1:48" ht="18.75" x14ac:dyDescent="0.25">
      <c r="A14" s="282"/>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row>
    <row r="15" spans="1:48" x14ac:dyDescent="0.25">
      <c r="A15" s="275" t="str">
        <f>'6.2. Паспорт фин осв ввод'!A14:AG14</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row>
    <row r="16" spans="1:48" ht="15.75" x14ac:dyDescent="0.25">
      <c r="A16" s="271" t="s">
        <v>5</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row>
    <row r="17" spans="1:48" x14ac:dyDescent="0.25">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row>
    <row r="18" spans="1:48" s="22" customFormat="1" ht="23.25" customHeight="1" x14ac:dyDescent="0.25">
      <c r="A18" s="462" t="s">
        <v>446</v>
      </c>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row>
    <row r="19" spans="1:48" s="157" customFormat="1" ht="84" customHeight="1" x14ac:dyDescent="0.2">
      <c r="A19" s="455" t="s">
        <v>47</v>
      </c>
      <c r="B19" s="464" t="s">
        <v>23</v>
      </c>
      <c r="C19" s="455" t="s">
        <v>46</v>
      </c>
      <c r="D19" s="455" t="s">
        <v>45</v>
      </c>
      <c r="E19" s="467" t="s">
        <v>457</v>
      </c>
      <c r="F19" s="468"/>
      <c r="G19" s="468"/>
      <c r="H19" s="468"/>
      <c r="I19" s="468"/>
      <c r="J19" s="468"/>
      <c r="K19" s="468"/>
      <c r="L19" s="469"/>
      <c r="M19" s="455" t="s">
        <v>44</v>
      </c>
      <c r="N19" s="455" t="s">
        <v>43</v>
      </c>
      <c r="O19" s="455" t="s">
        <v>42</v>
      </c>
      <c r="P19" s="450" t="s">
        <v>224</v>
      </c>
      <c r="Q19" s="450" t="s">
        <v>41</v>
      </c>
      <c r="R19" s="450" t="s">
        <v>502</v>
      </c>
      <c r="S19" s="450" t="s">
        <v>40</v>
      </c>
      <c r="T19" s="450"/>
      <c r="U19" s="470" t="s">
        <v>39</v>
      </c>
      <c r="V19" s="470" t="s">
        <v>38</v>
      </c>
      <c r="W19" s="450" t="s">
        <v>503</v>
      </c>
      <c r="X19" s="450" t="s">
        <v>501</v>
      </c>
      <c r="Y19" s="450" t="s">
        <v>37</v>
      </c>
      <c r="Z19" s="457" t="s">
        <v>36</v>
      </c>
      <c r="AA19" s="450" t="s">
        <v>504</v>
      </c>
      <c r="AB19" s="450" t="s">
        <v>35</v>
      </c>
      <c r="AC19" s="450" t="s">
        <v>34</v>
      </c>
      <c r="AD19" s="450" t="s">
        <v>33</v>
      </c>
      <c r="AE19" s="450" t="s">
        <v>32</v>
      </c>
      <c r="AF19" s="450" t="s">
        <v>31</v>
      </c>
      <c r="AG19" s="450"/>
      <c r="AH19" s="450"/>
      <c r="AI19" s="450"/>
      <c r="AJ19" s="450"/>
      <c r="AK19" s="450"/>
      <c r="AL19" s="450" t="s">
        <v>30</v>
      </c>
      <c r="AM19" s="450"/>
      <c r="AN19" s="450"/>
      <c r="AO19" s="450"/>
      <c r="AP19" s="450" t="s">
        <v>29</v>
      </c>
      <c r="AQ19" s="450"/>
      <c r="AR19" s="450" t="s">
        <v>28</v>
      </c>
      <c r="AS19" s="450" t="s">
        <v>27</v>
      </c>
      <c r="AT19" s="450" t="s">
        <v>26</v>
      </c>
      <c r="AU19" s="450" t="s">
        <v>25</v>
      </c>
      <c r="AV19" s="450" t="s">
        <v>24</v>
      </c>
    </row>
    <row r="20" spans="1:48" s="157" customFormat="1" ht="64.5" customHeight="1" x14ac:dyDescent="0.2">
      <c r="A20" s="463"/>
      <c r="B20" s="465"/>
      <c r="C20" s="463"/>
      <c r="D20" s="463"/>
      <c r="E20" s="458" t="s">
        <v>22</v>
      </c>
      <c r="F20" s="451" t="s">
        <v>117</v>
      </c>
      <c r="G20" s="451" t="s">
        <v>116</v>
      </c>
      <c r="H20" s="451" t="s">
        <v>115</v>
      </c>
      <c r="I20" s="453" t="s">
        <v>369</v>
      </c>
      <c r="J20" s="453" t="s">
        <v>370</v>
      </c>
      <c r="K20" s="453" t="s">
        <v>371</v>
      </c>
      <c r="L20" s="451" t="s">
        <v>75</v>
      </c>
      <c r="M20" s="463"/>
      <c r="N20" s="463"/>
      <c r="O20" s="463"/>
      <c r="P20" s="450"/>
      <c r="Q20" s="450"/>
      <c r="R20" s="450"/>
      <c r="S20" s="460" t="s">
        <v>1</v>
      </c>
      <c r="T20" s="460" t="s">
        <v>10</v>
      </c>
      <c r="U20" s="470"/>
      <c r="V20" s="470"/>
      <c r="W20" s="450"/>
      <c r="X20" s="450"/>
      <c r="Y20" s="450"/>
      <c r="Z20" s="450"/>
      <c r="AA20" s="450"/>
      <c r="AB20" s="450"/>
      <c r="AC20" s="450"/>
      <c r="AD20" s="450"/>
      <c r="AE20" s="450"/>
      <c r="AF20" s="450" t="s">
        <v>21</v>
      </c>
      <c r="AG20" s="450"/>
      <c r="AH20" s="450" t="s">
        <v>20</v>
      </c>
      <c r="AI20" s="450"/>
      <c r="AJ20" s="455" t="s">
        <v>19</v>
      </c>
      <c r="AK20" s="455" t="s">
        <v>18</v>
      </c>
      <c r="AL20" s="455" t="s">
        <v>17</v>
      </c>
      <c r="AM20" s="455" t="s">
        <v>16</v>
      </c>
      <c r="AN20" s="455" t="s">
        <v>15</v>
      </c>
      <c r="AO20" s="455" t="s">
        <v>14</v>
      </c>
      <c r="AP20" s="455" t="s">
        <v>13</v>
      </c>
      <c r="AQ20" s="471" t="s">
        <v>10</v>
      </c>
      <c r="AR20" s="450"/>
      <c r="AS20" s="450"/>
      <c r="AT20" s="450"/>
      <c r="AU20" s="450"/>
      <c r="AV20" s="450"/>
    </row>
    <row r="21" spans="1:48" s="157" customFormat="1" ht="144" customHeight="1" x14ac:dyDescent="0.2">
      <c r="A21" s="456"/>
      <c r="B21" s="466"/>
      <c r="C21" s="456"/>
      <c r="D21" s="456"/>
      <c r="E21" s="459"/>
      <c r="F21" s="452"/>
      <c r="G21" s="452"/>
      <c r="H21" s="452"/>
      <c r="I21" s="454"/>
      <c r="J21" s="454"/>
      <c r="K21" s="454"/>
      <c r="L21" s="452"/>
      <c r="M21" s="456"/>
      <c r="N21" s="456"/>
      <c r="O21" s="456"/>
      <c r="P21" s="450"/>
      <c r="Q21" s="450"/>
      <c r="R21" s="450"/>
      <c r="S21" s="461"/>
      <c r="T21" s="461"/>
      <c r="U21" s="470"/>
      <c r="V21" s="470"/>
      <c r="W21" s="450"/>
      <c r="X21" s="450"/>
      <c r="Y21" s="450"/>
      <c r="Z21" s="450"/>
      <c r="AA21" s="450"/>
      <c r="AB21" s="450"/>
      <c r="AC21" s="450"/>
      <c r="AD21" s="450"/>
      <c r="AE21" s="450"/>
      <c r="AF21" s="158" t="s">
        <v>12</v>
      </c>
      <c r="AG21" s="158" t="s">
        <v>11</v>
      </c>
      <c r="AH21" s="159" t="s">
        <v>1</v>
      </c>
      <c r="AI21" s="159" t="s">
        <v>10</v>
      </c>
      <c r="AJ21" s="456"/>
      <c r="AK21" s="456"/>
      <c r="AL21" s="456"/>
      <c r="AM21" s="456"/>
      <c r="AN21" s="456"/>
      <c r="AO21" s="456"/>
      <c r="AP21" s="456"/>
      <c r="AQ21" s="472"/>
      <c r="AR21" s="450"/>
      <c r="AS21" s="450"/>
      <c r="AT21" s="450"/>
      <c r="AU21" s="450"/>
      <c r="AV21" s="450"/>
    </row>
    <row r="22" spans="1:48" s="18" customFormat="1" ht="11.25" x14ac:dyDescent="0.2">
      <c r="A22" s="21">
        <v>1</v>
      </c>
      <c r="B22" s="21">
        <v>2</v>
      </c>
      <c r="C22" s="21">
        <v>4</v>
      </c>
      <c r="D22" s="21">
        <v>5</v>
      </c>
      <c r="E22" s="21">
        <v>6</v>
      </c>
      <c r="F22" s="21">
        <f>E22+1</f>
        <v>7</v>
      </c>
      <c r="G22" s="21">
        <f t="shared" ref="G22:H22" si="0">F22+1</f>
        <v>8</v>
      </c>
      <c r="H22" s="21">
        <f t="shared" si="0"/>
        <v>9</v>
      </c>
      <c r="I22" s="21">
        <f t="shared" ref="I22" si="1">H22+1</f>
        <v>10</v>
      </c>
      <c r="J22" s="21">
        <f t="shared" ref="J22" si="2">I22+1</f>
        <v>11</v>
      </c>
      <c r="K22" s="21">
        <f t="shared" ref="K22" si="3">J22+1</f>
        <v>12</v>
      </c>
      <c r="L22" s="21">
        <f t="shared" ref="L22" si="4">K22+1</f>
        <v>13</v>
      </c>
      <c r="M22" s="21">
        <f t="shared" ref="M22" si="5">L22+1</f>
        <v>14</v>
      </c>
      <c r="N22" s="21">
        <f t="shared" ref="N22" si="6">M22+1</f>
        <v>15</v>
      </c>
      <c r="O22" s="21">
        <f t="shared" ref="O22" si="7">N22+1</f>
        <v>16</v>
      </c>
      <c r="P22" s="21">
        <f t="shared" ref="P22" si="8">O22+1</f>
        <v>17</v>
      </c>
      <c r="Q22" s="21">
        <f t="shared" ref="Q22" si="9">P22+1</f>
        <v>18</v>
      </c>
      <c r="R22" s="21">
        <f t="shared" ref="R22" si="10">Q22+1</f>
        <v>19</v>
      </c>
      <c r="S22" s="21">
        <f t="shared" ref="S22" si="11">R22+1</f>
        <v>20</v>
      </c>
      <c r="T22" s="21">
        <f t="shared" ref="T22" si="12">S22+1</f>
        <v>21</v>
      </c>
      <c r="U22" s="21">
        <f t="shared" ref="U22" si="13">T22+1</f>
        <v>22</v>
      </c>
      <c r="V22" s="21">
        <f t="shared" ref="V22" si="14">U22+1</f>
        <v>23</v>
      </c>
      <c r="W22" s="21">
        <f t="shared" ref="W22" si="15">V22+1</f>
        <v>24</v>
      </c>
      <c r="X22" s="21">
        <f t="shared" ref="X22" si="16">W22+1</f>
        <v>25</v>
      </c>
      <c r="Y22" s="21">
        <f t="shared" ref="Y22" si="17">X22+1</f>
        <v>26</v>
      </c>
      <c r="Z22" s="21">
        <f t="shared" ref="Z22" si="18">Y22+1</f>
        <v>27</v>
      </c>
      <c r="AA22" s="21">
        <f t="shared" ref="AA22" si="19">Z22+1</f>
        <v>28</v>
      </c>
      <c r="AB22" s="21">
        <f t="shared" ref="AB22" si="20">AA22+1</f>
        <v>29</v>
      </c>
      <c r="AC22" s="21">
        <f t="shared" ref="AC22" si="21">AB22+1</f>
        <v>30</v>
      </c>
      <c r="AD22" s="21">
        <f t="shared" ref="AD22" si="22">AC22+1</f>
        <v>31</v>
      </c>
      <c r="AE22" s="21">
        <f t="shared" ref="AE22" si="23">AD22+1</f>
        <v>32</v>
      </c>
      <c r="AF22" s="21">
        <f t="shared" ref="AF22" si="24">AE22+1</f>
        <v>33</v>
      </c>
      <c r="AG22" s="21">
        <f t="shared" ref="AG22" si="25">AF22+1</f>
        <v>34</v>
      </c>
      <c r="AH22" s="21">
        <f t="shared" ref="AH22" si="26">AG22+1</f>
        <v>35</v>
      </c>
      <c r="AI22" s="21">
        <f t="shared" ref="AI22" si="27">AH22+1</f>
        <v>36</v>
      </c>
      <c r="AJ22" s="21">
        <f t="shared" ref="AJ22" si="28">AI22+1</f>
        <v>37</v>
      </c>
      <c r="AK22" s="21">
        <f t="shared" ref="AK22" si="29">AJ22+1</f>
        <v>38</v>
      </c>
      <c r="AL22" s="21">
        <f t="shared" ref="AL22" si="30">AK22+1</f>
        <v>39</v>
      </c>
      <c r="AM22" s="21">
        <f t="shared" ref="AM22" si="31">AL22+1</f>
        <v>40</v>
      </c>
      <c r="AN22" s="21">
        <f t="shared" ref="AN22" si="32">AM22+1</f>
        <v>41</v>
      </c>
      <c r="AO22" s="21">
        <f t="shared" ref="AO22" si="33">AN22+1</f>
        <v>42</v>
      </c>
      <c r="AP22" s="21">
        <f t="shared" ref="AP22" si="34">AO22+1</f>
        <v>43</v>
      </c>
      <c r="AQ22" s="21">
        <f t="shared" ref="AQ22" si="35">AP22+1</f>
        <v>44</v>
      </c>
      <c r="AR22" s="21">
        <f t="shared" ref="AR22" si="36">AQ22+1</f>
        <v>45</v>
      </c>
      <c r="AS22" s="21">
        <f t="shared" ref="AS22" si="37">AR22+1</f>
        <v>46</v>
      </c>
      <c r="AT22" s="21">
        <f t="shared" ref="AT22" si="38">AS22+1</f>
        <v>47</v>
      </c>
      <c r="AU22" s="21">
        <f t="shared" ref="AU22" si="39">AT22+1</f>
        <v>48</v>
      </c>
      <c r="AV22" s="21">
        <f t="shared" ref="AV22" si="40">AU22+1</f>
        <v>49</v>
      </c>
    </row>
    <row r="23" spans="1:48" s="18" customFormat="1" ht="67.5" x14ac:dyDescent="0.2">
      <c r="A23" s="20">
        <v>1</v>
      </c>
      <c r="B23" s="151" t="s">
        <v>475</v>
      </c>
      <c r="C23" s="151" t="s">
        <v>476</v>
      </c>
      <c r="D23" s="152" t="s">
        <v>500</v>
      </c>
      <c r="E23" s="165" t="s">
        <v>474</v>
      </c>
      <c r="F23" s="165" t="s">
        <v>474</v>
      </c>
      <c r="G23" s="165" t="s">
        <v>474</v>
      </c>
      <c r="H23" s="165" t="s">
        <v>474</v>
      </c>
      <c r="I23" s="166" t="s">
        <v>474</v>
      </c>
      <c r="J23" s="165" t="s">
        <v>474</v>
      </c>
      <c r="K23" s="165" t="s">
        <v>474</v>
      </c>
      <c r="L23" s="156">
        <v>4</v>
      </c>
      <c r="M23" s="151" t="s">
        <v>474</v>
      </c>
      <c r="N23" s="19" t="s">
        <v>474</v>
      </c>
      <c r="O23" s="151" t="s">
        <v>477</v>
      </c>
      <c r="P23" s="153">
        <f>'1. паспорт местоположение'!C43*1000</f>
        <v>168333</v>
      </c>
      <c r="Q23" s="19" t="s">
        <v>478</v>
      </c>
      <c r="R23" s="151" t="s">
        <v>474</v>
      </c>
      <c r="S23" s="19" t="s">
        <v>474</v>
      </c>
      <c r="T23" s="19" t="s">
        <v>474</v>
      </c>
      <c r="U23" s="151" t="s">
        <v>474</v>
      </c>
      <c r="V23" s="151" t="s">
        <v>474</v>
      </c>
      <c r="W23" s="151" t="s">
        <v>474</v>
      </c>
      <c r="X23" s="151" t="s">
        <v>474</v>
      </c>
      <c r="Y23" s="151" t="s">
        <v>474</v>
      </c>
      <c r="Z23" s="151" t="s">
        <v>474</v>
      </c>
      <c r="AA23" s="151" t="s">
        <v>474</v>
      </c>
      <c r="AB23" s="151" t="s">
        <v>474</v>
      </c>
      <c r="AC23" s="151" t="s">
        <v>474</v>
      </c>
      <c r="AD23" s="151" t="s">
        <v>474</v>
      </c>
      <c r="AE23" s="151" t="s">
        <v>474</v>
      </c>
      <c r="AF23" s="151" t="s">
        <v>474</v>
      </c>
      <c r="AG23" s="151" t="s">
        <v>474</v>
      </c>
      <c r="AH23" s="151" t="s">
        <v>474</v>
      </c>
      <c r="AI23" s="151" t="s">
        <v>474</v>
      </c>
      <c r="AJ23" s="151" t="s">
        <v>474</v>
      </c>
      <c r="AK23" s="151" t="s">
        <v>474</v>
      </c>
      <c r="AL23" s="151" t="s">
        <v>474</v>
      </c>
      <c r="AM23" s="151" t="s">
        <v>474</v>
      </c>
      <c r="AN23" s="151" t="s">
        <v>474</v>
      </c>
      <c r="AO23" s="151" t="s">
        <v>474</v>
      </c>
      <c r="AP23" s="151" t="s">
        <v>474</v>
      </c>
      <c r="AQ23" s="151" t="s">
        <v>474</v>
      </c>
      <c r="AR23" s="151" t="s">
        <v>474</v>
      </c>
      <c r="AS23" s="151" t="s">
        <v>474</v>
      </c>
      <c r="AT23" s="151" t="s">
        <v>474</v>
      </c>
      <c r="AU23" s="151" t="s">
        <v>474</v>
      </c>
      <c r="AV23" s="151" t="s">
        <v>474</v>
      </c>
    </row>
  </sheetData>
  <mergeCells count="64">
    <mergeCell ref="A17:AV17"/>
    <mergeCell ref="A5:AV5"/>
    <mergeCell ref="A16:AV16"/>
    <mergeCell ref="A12:AV12"/>
    <mergeCell ref="A13:AV13"/>
    <mergeCell ref="A14:AV14"/>
    <mergeCell ref="A15:AV15"/>
    <mergeCell ref="A7:AV7"/>
    <mergeCell ref="A8:AV8"/>
    <mergeCell ref="A9:AV9"/>
    <mergeCell ref="A10:AV10"/>
    <mergeCell ref="A11:AV1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L20:AL21"/>
    <mergeCell ref="AM20:AM21"/>
    <mergeCell ref="AN20:AN21"/>
    <mergeCell ref="AO20:AO21"/>
    <mergeCell ref="AS19:AS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s>
  <printOptions horizontalCentered="1"/>
  <pageMargins left="0.19685039370078741" right="0.19685039370078741" top="0.59055118110236227" bottom="0.59055118110236227" header="0" footer="0"/>
  <pageSetup paperSize="8"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view="pageBreakPreview" topLeftCell="A4" zoomScale="110" zoomScaleNormal="90" zoomScaleSheetLayoutView="110" workbookViewId="0">
      <selection activeCell="B23" sqref="B23"/>
    </sheetView>
  </sheetViews>
  <sheetFormatPr defaultRowHeight="15.75" x14ac:dyDescent="0.25"/>
  <cols>
    <col min="1" max="1" width="66.140625" style="108" customWidth="1"/>
    <col min="2" max="2" width="72.28515625" style="108" customWidth="1"/>
    <col min="3" max="256" width="9.140625" style="109"/>
    <col min="257" max="258" width="66.140625" style="109" customWidth="1"/>
    <col min="259" max="512" width="9.140625" style="109"/>
    <col min="513" max="514" width="66.140625" style="109" customWidth="1"/>
    <col min="515" max="768" width="9.140625" style="109"/>
    <col min="769" max="770" width="66.140625" style="109" customWidth="1"/>
    <col min="771" max="1024" width="9.140625" style="109"/>
    <col min="1025" max="1026" width="66.140625" style="109" customWidth="1"/>
    <col min="1027" max="1280" width="9.140625" style="109"/>
    <col min="1281" max="1282" width="66.140625" style="109" customWidth="1"/>
    <col min="1283" max="1536" width="9.140625" style="109"/>
    <col min="1537" max="1538" width="66.140625" style="109" customWidth="1"/>
    <col min="1539" max="1792" width="9.140625" style="109"/>
    <col min="1793" max="1794" width="66.140625" style="109" customWidth="1"/>
    <col min="1795" max="2048" width="9.140625" style="109"/>
    <col min="2049" max="2050" width="66.140625" style="109" customWidth="1"/>
    <col min="2051" max="2304" width="9.140625" style="109"/>
    <col min="2305" max="2306" width="66.140625" style="109" customWidth="1"/>
    <col min="2307" max="2560" width="9.140625" style="109"/>
    <col min="2561" max="2562" width="66.140625" style="109" customWidth="1"/>
    <col min="2563" max="2816" width="9.140625" style="109"/>
    <col min="2817" max="2818" width="66.140625" style="109" customWidth="1"/>
    <col min="2819" max="3072" width="9.140625" style="109"/>
    <col min="3073" max="3074" width="66.140625" style="109" customWidth="1"/>
    <col min="3075" max="3328" width="9.140625" style="109"/>
    <col min="3329" max="3330" width="66.140625" style="109" customWidth="1"/>
    <col min="3331" max="3584" width="9.140625" style="109"/>
    <col min="3585" max="3586" width="66.140625" style="109" customWidth="1"/>
    <col min="3587" max="3840" width="9.140625" style="109"/>
    <col min="3841" max="3842" width="66.140625" style="109" customWidth="1"/>
    <col min="3843" max="4096" width="9.140625" style="109"/>
    <col min="4097" max="4098" width="66.140625" style="109" customWidth="1"/>
    <col min="4099" max="4352" width="9.140625" style="109"/>
    <col min="4353" max="4354" width="66.140625" style="109" customWidth="1"/>
    <col min="4355" max="4608" width="9.140625" style="109"/>
    <col min="4609" max="4610" width="66.140625" style="109" customWidth="1"/>
    <col min="4611" max="4864" width="9.140625" style="109"/>
    <col min="4865" max="4866" width="66.140625" style="109" customWidth="1"/>
    <col min="4867" max="5120" width="9.140625" style="109"/>
    <col min="5121" max="5122" width="66.140625" style="109" customWidth="1"/>
    <col min="5123" max="5376" width="9.140625" style="109"/>
    <col min="5377" max="5378" width="66.140625" style="109" customWidth="1"/>
    <col min="5379" max="5632" width="9.140625" style="109"/>
    <col min="5633" max="5634" width="66.140625" style="109" customWidth="1"/>
    <col min="5635" max="5888" width="9.140625" style="109"/>
    <col min="5889" max="5890" width="66.140625" style="109" customWidth="1"/>
    <col min="5891" max="6144" width="9.140625" style="109"/>
    <col min="6145" max="6146" width="66.140625" style="109" customWidth="1"/>
    <col min="6147" max="6400" width="9.140625" style="109"/>
    <col min="6401" max="6402" width="66.140625" style="109" customWidth="1"/>
    <col min="6403" max="6656" width="9.140625" style="109"/>
    <col min="6657" max="6658" width="66.140625" style="109" customWidth="1"/>
    <col min="6659" max="6912" width="9.140625" style="109"/>
    <col min="6913" max="6914" width="66.140625" style="109" customWidth="1"/>
    <col min="6915" max="7168" width="9.140625" style="109"/>
    <col min="7169" max="7170" width="66.140625" style="109" customWidth="1"/>
    <col min="7171" max="7424" width="9.140625" style="109"/>
    <col min="7425" max="7426" width="66.140625" style="109" customWidth="1"/>
    <col min="7427" max="7680" width="9.140625" style="109"/>
    <col min="7681" max="7682" width="66.140625" style="109" customWidth="1"/>
    <col min="7683" max="7936" width="9.140625" style="109"/>
    <col min="7937" max="7938" width="66.140625" style="109" customWidth="1"/>
    <col min="7939" max="8192" width="9.140625" style="109"/>
    <col min="8193" max="8194" width="66.140625" style="109" customWidth="1"/>
    <col min="8195" max="8448" width="9.140625" style="109"/>
    <col min="8449" max="8450" width="66.140625" style="109" customWidth="1"/>
    <col min="8451" max="8704" width="9.140625" style="109"/>
    <col min="8705" max="8706" width="66.140625" style="109" customWidth="1"/>
    <col min="8707" max="8960" width="9.140625" style="109"/>
    <col min="8961" max="8962" width="66.140625" style="109" customWidth="1"/>
    <col min="8963" max="9216" width="9.140625" style="109"/>
    <col min="9217" max="9218" width="66.140625" style="109" customWidth="1"/>
    <col min="9219" max="9472" width="9.140625" style="109"/>
    <col min="9473" max="9474" width="66.140625" style="109" customWidth="1"/>
    <col min="9475" max="9728" width="9.140625" style="109"/>
    <col min="9729" max="9730" width="66.140625" style="109" customWidth="1"/>
    <col min="9731" max="9984" width="9.140625" style="109"/>
    <col min="9985" max="9986" width="66.140625" style="109" customWidth="1"/>
    <col min="9987" max="10240" width="9.140625" style="109"/>
    <col min="10241" max="10242" width="66.140625" style="109" customWidth="1"/>
    <col min="10243" max="10496" width="9.140625" style="109"/>
    <col min="10497" max="10498" width="66.140625" style="109" customWidth="1"/>
    <col min="10499" max="10752" width="9.140625" style="109"/>
    <col min="10753" max="10754" width="66.140625" style="109" customWidth="1"/>
    <col min="10755" max="11008" width="9.140625" style="109"/>
    <col min="11009" max="11010" width="66.140625" style="109" customWidth="1"/>
    <col min="11011" max="11264" width="9.140625" style="109"/>
    <col min="11265" max="11266" width="66.140625" style="109" customWidth="1"/>
    <col min="11267" max="11520" width="9.140625" style="109"/>
    <col min="11521" max="11522" width="66.140625" style="109" customWidth="1"/>
    <col min="11523" max="11776" width="9.140625" style="109"/>
    <col min="11777" max="11778" width="66.140625" style="109" customWidth="1"/>
    <col min="11779" max="12032" width="9.140625" style="109"/>
    <col min="12033" max="12034" width="66.140625" style="109" customWidth="1"/>
    <col min="12035" max="12288" width="9.140625" style="109"/>
    <col min="12289" max="12290" width="66.140625" style="109" customWidth="1"/>
    <col min="12291" max="12544" width="9.140625" style="109"/>
    <col min="12545" max="12546" width="66.140625" style="109" customWidth="1"/>
    <col min="12547" max="12800" width="9.140625" style="109"/>
    <col min="12801" max="12802" width="66.140625" style="109" customWidth="1"/>
    <col min="12803" max="13056" width="9.140625" style="109"/>
    <col min="13057" max="13058" width="66.140625" style="109" customWidth="1"/>
    <col min="13059" max="13312" width="9.140625" style="109"/>
    <col min="13313" max="13314" width="66.140625" style="109" customWidth="1"/>
    <col min="13315" max="13568" width="9.140625" style="109"/>
    <col min="13569" max="13570" width="66.140625" style="109" customWidth="1"/>
    <col min="13571" max="13824" width="9.140625" style="109"/>
    <col min="13825" max="13826" width="66.140625" style="109" customWidth="1"/>
    <col min="13827" max="14080" width="9.140625" style="109"/>
    <col min="14081" max="14082" width="66.140625" style="109" customWidth="1"/>
    <col min="14083" max="14336" width="9.140625" style="109"/>
    <col min="14337" max="14338" width="66.140625" style="109" customWidth="1"/>
    <col min="14339" max="14592" width="9.140625" style="109"/>
    <col min="14593" max="14594" width="66.140625" style="109" customWidth="1"/>
    <col min="14595" max="14848" width="9.140625" style="109"/>
    <col min="14849" max="14850" width="66.140625" style="109" customWidth="1"/>
    <col min="14851" max="15104" width="9.140625" style="109"/>
    <col min="15105" max="15106" width="66.140625" style="109" customWidth="1"/>
    <col min="15107" max="15360" width="9.140625" style="109"/>
    <col min="15361" max="15362" width="66.140625" style="109" customWidth="1"/>
    <col min="15363" max="15616" width="9.140625" style="109"/>
    <col min="15617" max="15618" width="66.140625" style="109" customWidth="1"/>
    <col min="15619" max="15872" width="9.140625" style="109"/>
    <col min="15873" max="15874" width="66.140625" style="109" customWidth="1"/>
    <col min="15875" max="16128" width="9.140625" style="109"/>
    <col min="16129" max="16130" width="66.140625" style="109" customWidth="1"/>
    <col min="16131" max="16384" width="9.140625" style="109"/>
  </cols>
  <sheetData>
    <row r="1" spans="1:8" hidden="1" x14ac:dyDescent="0.25">
      <c r="B1" s="131" t="s">
        <v>64</v>
      </c>
    </row>
    <row r="2" spans="1:8" hidden="1" x14ac:dyDescent="0.25">
      <c r="B2" s="132" t="s">
        <v>9</v>
      </c>
    </row>
    <row r="3" spans="1:8" hidden="1" x14ac:dyDescent="0.25">
      <c r="B3" s="132" t="s">
        <v>461</v>
      </c>
    </row>
    <row r="4" spans="1:8" ht="10.5" customHeight="1" x14ac:dyDescent="0.25">
      <c r="B4" s="44"/>
    </row>
    <row r="5" spans="1:8" ht="18.75" x14ac:dyDescent="0.3">
      <c r="A5" s="476" t="s">
        <v>512</v>
      </c>
      <c r="B5" s="476"/>
      <c r="C5" s="76"/>
      <c r="D5" s="76"/>
      <c r="E5" s="76"/>
      <c r="F5" s="76"/>
      <c r="G5" s="76"/>
      <c r="H5" s="76"/>
    </row>
    <row r="6" spans="1:8" ht="12.75" customHeight="1" x14ac:dyDescent="0.3">
      <c r="A6" s="119"/>
      <c r="B6" s="119"/>
      <c r="C6" s="119"/>
      <c r="D6" s="119"/>
      <c r="E6" s="119"/>
      <c r="F6" s="119"/>
      <c r="G6" s="119"/>
      <c r="H6" s="119"/>
    </row>
    <row r="7" spans="1:8" ht="18.75" x14ac:dyDescent="0.25">
      <c r="A7" s="274" t="s">
        <v>8</v>
      </c>
      <c r="B7" s="274"/>
      <c r="C7" s="118"/>
      <c r="D7" s="118"/>
      <c r="E7" s="118"/>
      <c r="F7" s="118"/>
      <c r="G7" s="118"/>
      <c r="H7" s="118"/>
    </row>
    <row r="8" spans="1:8" x14ac:dyDescent="0.25">
      <c r="A8" s="275" t="str">
        <f>'7. Паспорт отчет о закупке'!A9:AV9</f>
        <v xml:space="preserve">                                                                                                                                    ООО ХК "СДС-Энерго"                                                                                                                                                                      </v>
      </c>
      <c r="B8" s="275"/>
      <c r="C8" s="116"/>
      <c r="D8" s="116"/>
      <c r="E8" s="116"/>
      <c r="F8" s="116"/>
      <c r="G8" s="116"/>
      <c r="H8" s="116"/>
    </row>
    <row r="9" spans="1:8" x14ac:dyDescent="0.25">
      <c r="A9" s="271" t="s">
        <v>7</v>
      </c>
      <c r="B9" s="271"/>
      <c r="C9" s="117"/>
      <c r="D9" s="117"/>
      <c r="E9" s="29"/>
      <c r="F9" s="29"/>
      <c r="G9" s="117"/>
      <c r="H9" s="117"/>
    </row>
    <row r="10" spans="1:8" ht="21" customHeight="1" x14ac:dyDescent="0.25">
      <c r="A10" s="275" t="str">
        <f>'7. Паспорт отчет о закупке'!A12:AV12</f>
        <v>J_1.6.4, L_1.6.11, M_1.6.12 O_1.6.13</v>
      </c>
      <c r="B10" s="275"/>
      <c r="C10" s="116"/>
      <c r="D10" s="116"/>
      <c r="E10" s="160"/>
      <c r="F10" s="65"/>
      <c r="G10" s="116"/>
      <c r="H10" s="116"/>
    </row>
    <row r="11" spans="1:8" x14ac:dyDescent="0.25">
      <c r="A11" s="271" t="s">
        <v>6</v>
      </c>
      <c r="B11" s="271"/>
      <c r="C11" s="117"/>
      <c r="D11" s="117"/>
      <c r="E11" s="160"/>
      <c r="F11" s="65"/>
      <c r="G11" s="117"/>
      <c r="H11" s="117"/>
    </row>
    <row r="12" spans="1:8" ht="29.25" customHeight="1" x14ac:dyDescent="0.25">
      <c r="A12" s="298" t="str">
        <f>'7. Паспорт отчет о закупке'!A15:AV15</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2" s="298"/>
      <c r="C12" s="116"/>
      <c r="D12" s="116"/>
      <c r="E12" s="160"/>
      <c r="F12" s="65"/>
      <c r="G12" s="116"/>
      <c r="H12" s="116"/>
    </row>
    <row r="13" spans="1:8" x14ac:dyDescent="0.25">
      <c r="A13" s="271" t="s">
        <v>5</v>
      </c>
      <c r="B13" s="271"/>
      <c r="C13" s="117"/>
      <c r="D13" s="117"/>
      <c r="E13" s="29"/>
      <c r="F13" s="29"/>
      <c r="G13" s="117"/>
      <c r="H13" s="117"/>
    </row>
    <row r="14" spans="1:8" ht="10.5" customHeight="1" x14ac:dyDescent="0.25">
      <c r="B14" s="110"/>
    </row>
    <row r="15" spans="1:8" ht="20.25" customHeight="1" x14ac:dyDescent="0.25">
      <c r="A15" s="474" t="s">
        <v>447</v>
      </c>
      <c r="B15" s="475"/>
    </row>
    <row r="16" spans="1:8" ht="9.75" customHeight="1" x14ac:dyDescent="0.25">
      <c r="B16" s="111"/>
    </row>
    <row r="17" spans="1:2" x14ac:dyDescent="0.25">
      <c r="A17" s="137" t="s">
        <v>321</v>
      </c>
      <c r="B17" s="138" t="s">
        <v>479</v>
      </c>
    </row>
    <row r="18" spans="1:2" x14ac:dyDescent="0.25">
      <c r="A18" s="137" t="s">
        <v>322</v>
      </c>
      <c r="B18" s="138" t="s">
        <v>464</v>
      </c>
    </row>
    <row r="19" spans="1:2" x14ac:dyDescent="0.25">
      <c r="A19" s="137" t="s">
        <v>302</v>
      </c>
      <c r="B19" s="138" t="s">
        <v>473</v>
      </c>
    </row>
    <row r="20" spans="1:2" x14ac:dyDescent="0.25">
      <c r="A20" s="137" t="s">
        <v>323</v>
      </c>
      <c r="B20" s="138" t="s">
        <v>474</v>
      </c>
    </row>
    <row r="21" spans="1:2" x14ac:dyDescent="0.25">
      <c r="A21" s="139" t="s">
        <v>324</v>
      </c>
      <c r="B21" s="138" t="s">
        <v>510</v>
      </c>
    </row>
    <row r="22" spans="1:2" x14ac:dyDescent="0.25">
      <c r="A22" s="139" t="s">
        <v>325</v>
      </c>
      <c r="B22" s="140" t="s">
        <v>474</v>
      </c>
    </row>
    <row r="23" spans="1:2" ht="19.5" customHeight="1" x14ac:dyDescent="0.25">
      <c r="A23" s="141" t="s">
        <v>596</v>
      </c>
      <c r="B23" s="154">
        <f>'1. паспорт местоположение'!C42</f>
        <v>201.99959999999999</v>
      </c>
    </row>
    <row r="24" spans="1:2" ht="30" x14ac:dyDescent="0.25">
      <c r="A24" s="140" t="s">
        <v>326</v>
      </c>
      <c r="B24" s="140" t="s">
        <v>511</v>
      </c>
    </row>
    <row r="25" spans="1:2" ht="28.5" x14ac:dyDescent="0.25">
      <c r="A25" s="141" t="s">
        <v>327</v>
      </c>
      <c r="B25" s="140" t="s">
        <v>474</v>
      </c>
    </row>
    <row r="26" spans="1:2" ht="28.5" x14ac:dyDescent="0.25">
      <c r="A26" s="141" t="s">
        <v>328</v>
      </c>
      <c r="B26" s="140" t="s">
        <v>474</v>
      </c>
    </row>
    <row r="27" spans="1:2" x14ac:dyDescent="0.25">
      <c r="A27" s="140" t="s">
        <v>329</v>
      </c>
      <c r="B27" s="140" t="s">
        <v>474</v>
      </c>
    </row>
    <row r="28" spans="1:2" ht="28.5" x14ac:dyDescent="0.25">
      <c r="A28" s="141" t="s">
        <v>330</v>
      </c>
      <c r="B28" s="140" t="s">
        <v>474</v>
      </c>
    </row>
    <row r="29" spans="1:2" x14ac:dyDescent="0.25">
      <c r="A29" s="140" t="s">
        <v>331</v>
      </c>
      <c r="B29" s="140" t="s">
        <v>474</v>
      </c>
    </row>
    <row r="30" spans="1:2" x14ac:dyDescent="0.25">
      <c r="A30" s="140" t="s">
        <v>332</v>
      </c>
      <c r="B30" s="140" t="s">
        <v>474</v>
      </c>
    </row>
    <row r="31" spans="1:2" x14ac:dyDescent="0.25">
      <c r="A31" s="140" t="s">
        <v>333</v>
      </c>
      <c r="B31" s="140" t="s">
        <v>474</v>
      </c>
    </row>
    <row r="32" spans="1:2" x14ac:dyDescent="0.25">
      <c r="A32" s="140" t="s">
        <v>334</v>
      </c>
      <c r="B32" s="140" t="s">
        <v>474</v>
      </c>
    </row>
    <row r="33" spans="1:2" ht="28.5" x14ac:dyDescent="0.25">
      <c r="A33" s="141" t="s">
        <v>335</v>
      </c>
      <c r="B33" s="140" t="s">
        <v>474</v>
      </c>
    </row>
    <row r="34" spans="1:2" x14ac:dyDescent="0.25">
      <c r="A34" s="140" t="s">
        <v>331</v>
      </c>
      <c r="B34" s="140" t="s">
        <v>474</v>
      </c>
    </row>
    <row r="35" spans="1:2" x14ac:dyDescent="0.25">
      <c r="A35" s="140" t="s">
        <v>332</v>
      </c>
      <c r="B35" s="140" t="s">
        <v>474</v>
      </c>
    </row>
    <row r="36" spans="1:2" x14ac:dyDescent="0.25">
      <c r="A36" s="140" t="s">
        <v>333</v>
      </c>
      <c r="B36" s="140" t="s">
        <v>474</v>
      </c>
    </row>
    <row r="37" spans="1:2" x14ac:dyDescent="0.25">
      <c r="A37" s="140" t="s">
        <v>334</v>
      </c>
      <c r="B37" s="140" t="s">
        <v>474</v>
      </c>
    </row>
    <row r="38" spans="1:2" ht="28.5" x14ac:dyDescent="0.25">
      <c r="A38" s="141" t="s">
        <v>336</v>
      </c>
      <c r="B38" s="140" t="s">
        <v>474</v>
      </c>
    </row>
    <row r="39" spans="1:2" x14ac:dyDescent="0.25">
      <c r="A39" s="140" t="s">
        <v>331</v>
      </c>
      <c r="B39" s="140" t="s">
        <v>474</v>
      </c>
    </row>
    <row r="40" spans="1:2" x14ac:dyDescent="0.25">
      <c r="A40" s="140" t="s">
        <v>332</v>
      </c>
      <c r="B40" s="140" t="s">
        <v>474</v>
      </c>
    </row>
    <row r="41" spans="1:2" x14ac:dyDescent="0.25">
      <c r="A41" s="140" t="s">
        <v>333</v>
      </c>
      <c r="B41" s="140" t="s">
        <v>474</v>
      </c>
    </row>
    <row r="42" spans="1:2" x14ac:dyDescent="0.25">
      <c r="A42" s="140" t="s">
        <v>334</v>
      </c>
      <c r="B42" s="140" t="s">
        <v>474</v>
      </c>
    </row>
    <row r="43" spans="1:2" ht="28.5" x14ac:dyDescent="0.25">
      <c r="A43" s="139" t="s">
        <v>337</v>
      </c>
      <c r="B43" s="140" t="s">
        <v>474</v>
      </c>
    </row>
    <row r="44" spans="1:2" x14ac:dyDescent="0.25">
      <c r="A44" s="142" t="s">
        <v>329</v>
      </c>
      <c r="B44" s="140" t="s">
        <v>474</v>
      </c>
    </row>
    <row r="45" spans="1:2" x14ac:dyDescent="0.25">
      <c r="A45" s="142" t="s">
        <v>338</v>
      </c>
      <c r="B45" s="140" t="s">
        <v>474</v>
      </c>
    </row>
    <row r="46" spans="1:2" x14ac:dyDescent="0.25">
      <c r="A46" s="142" t="s">
        <v>339</v>
      </c>
      <c r="B46" s="140" t="s">
        <v>474</v>
      </c>
    </row>
    <row r="47" spans="1:2" x14ac:dyDescent="0.25">
      <c r="A47" s="142" t="s">
        <v>340</v>
      </c>
      <c r="B47" s="140" t="s">
        <v>474</v>
      </c>
    </row>
    <row r="48" spans="1:2" x14ac:dyDescent="0.25">
      <c r="A48" s="139" t="s">
        <v>341</v>
      </c>
      <c r="B48" s="140" t="s">
        <v>474</v>
      </c>
    </row>
    <row r="49" spans="1:2" x14ac:dyDescent="0.25">
      <c r="A49" s="139" t="s">
        <v>342</v>
      </c>
      <c r="B49" s="140" t="s">
        <v>474</v>
      </c>
    </row>
    <row r="50" spans="1:2" x14ac:dyDescent="0.25">
      <c r="A50" s="139" t="s">
        <v>343</v>
      </c>
      <c r="B50" s="140" t="s">
        <v>474</v>
      </c>
    </row>
    <row r="51" spans="1:2" x14ac:dyDescent="0.25">
      <c r="A51" s="139" t="s">
        <v>344</v>
      </c>
      <c r="B51" s="140" t="s">
        <v>474</v>
      </c>
    </row>
    <row r="52" spans="1:2" ht="15.75" customHeight="1" x14ac:dyDescent="0.25">
      <c r="A52" s="139" t="s">
        <v>345</v>
      </c>
      <c r="B52" s="140" t="s">
        <v>474</v>
      </c>
    </row>
    <row r="53" spans="1:2" x14ac:dyDescent="0.25">
      <c r="A53" s="142" t="s">
        <v>346</v>
      </c>
      <c r="B53" s="140" t="s">
        <v>474</v>
      </c>
    </row>
    <row r="54" spans="1:2" x14ac:dyDescent="0.25">
      <c r="A54" s="142" t="s">
        <v>347</v>
      </c>
      <c r="B54" s="140" t="s">
        <v>474</v>
      </c>
    </row>
    <row r="55" spans="1:2" x14ac:dyDescent="0.25">
      <c r="A55" s="142" t="s">
        <v>348</v>
      </c>
      <c r="B55" s="140" t="s">
        <v>474</v>
      </c>
    </row>
    <row r="56" spans="1:2" x14ac:dyDescent="0.25">
      <c r="A56" s="142" t="s">
        <v>349</v>
      </c>
      <c r="B56" s="140" t="s">
        <v>474</v>
      </c>
    </row>
    <row r="57" spans="1:2" x14ac:dyDescent="0.25">
      <c r="A57" s="142" t="s">
        <v>350</v>
      </c>
      <c r="B57" s="140" t="s">
        <v>474</v>
      </c>
    </row>
    <row r="58" spans="1:2" ht="30" x14ac:dyDescent="0.25">
      <c r="A58" s="142" t="s">
        <v>351</v>
      </c>
      <c r="B58" s="140" t="s">
        <v>474</v>
      </c>
    </row>
    <row r="59" spans="1:2" ht="28.5" x14ac:dyDescent="0.25">
      <c r="A59" s="139" t="s">
        <v>352</v>
      </c>
      <c r="B59" s="140" t="s">
        <v>474</v>
      </c>
    </row>
    <row r="60" spans="1:2" x14ac:dyDescent="0.25">
      <c r="A60" s="142" t="s">
        <v>329</v>
      </c>
      <c r="B60" s="140" t="s">
        <v>474</v>
      </c>
    </row>
    <row r="61" spans="1:2" x14ac:dyDescent="0.25">
      <c r="A61" s="142" t="s">
        <v>353</v>
      </c>
      <c r="B61" s="140" t="s">
        <v>474</v>
      </c>
    </row>
    <row r="62" spans="1:2" x14ac:dyDescent="0.25">
      <c r="A62" s="142" t="s">
        <v>354</v>
      </c>
      <c r="B62" s="140" t="s">
        <v>474</v>
      </c>
    </row>
    <row r="63" spans="1:2" x14ac:dyDescent="0.25">
      <c r="A63" s="143" t="s">
        <v>355</v>
      </c>
      <c r="B63" s="140" t="s">
        <v>474</v>
      </c>
    </row>
    <row r="64" spans="1:2" x14ac:dyDescent="0.25">
      <c r="A64" s="139" t="s">
        <v>356</v>
      </c>
      <c r="B64" s="140" t="s">
        <v>474</v>
      </c>
    </row>
    <row r="65" spans="1:2" x14ac:dyDescent="0.25">
      <c r="A65" s="142" t="s">
        <v>357</v>
      </c>
      <c r="B65" s="140" t="s">
        <v>474</v>
      </c>
    </row>
    <row r="66" spans="1:2" x14ac:dyDescent="0.25">
      <c r="A66" s="142" t="s">
        <v>358</v>
      </c>
      <c r="B66" s="140" t="s">
        <v>474</v>
      </c>
    </row>
    <row r="67" spans="1:2" x14ac:dyDescent="0.25">
      <c r="A67" s="142" t="s">
        <v>359</v>
      </c>
      <c r="B67" s="140" t="s">
        <v>474</v>
      </c>
    </row>
    <row r="68" spans="1:2" ht="28.5" x14ac:dyDescent="0.25">
      <c r="A68" s="144" t="s">
        <v>360</v>
      </c>
      <c r="B68" s="140" t="s">
        <v>474</v>
      </c>
    </row>
    <row r="69" spans="1:2" ht="28.5" customHeight="1" x14ac:dyDescent="0.25">
      <c r="A69" s="139" t="s">
        <v>361</v>
      </c>
      <c r="B69" s="140" t="s">
        <v>474</v>
      </c>
    </row>
    <row r="70" spans="1:2" x14ac:dyDescent="0.25">
      <c r="A70" s="142" t="s">
        <v>362</v>
      </c>
      <c r="B70" s="140" t="s">
        <v>474</v>
      </c>
    </row>
    <row r="71" spans="1:2" x14ac:dyDescent="0.25">
      <c r="A71" s="142" t="s">
        <v>363</v>
      </c>
      <c r="B71" s="140" t="s">
        <v>474</v>
      </c>
    </row>
    <row r="72" spans="1:2" x14ac:dyDescent="0.25">
      <c r="A72" s="142" t="s">
        <v>364</v>
      </c>
      <c r="B72" s="140" t="s">
        <v>474</v>
      </c>
    </row>
    <row r="73" spans="1:2" x14ac:dyDescent="0.25">
      <c r="A73" s="142" t="s">
        <v>365</v>
      </c>
      <c r="B73" s="140" t="s">
        <v>474</v>
      </c>
    </row>
    <row r="74" spans="1:2" x14ac:dyDescent="0.25">
      <c r="A74" s="145" t="s">
        <v>366</v>
      </c>
      <c r="B74" s="140" t="s">
        <v>474</v>
      </c>
    </row>
    <row r="77" spans="1:2" x14ac:dyDescent="0.25">
      <c r="A77" s="112"/>
      <c r="B77" s="113"/>
    </row>
    <row r="78" spans="1:2" x14ac:dyDescent="0.25">
      <c r="B78" s="114"/>
    </row>
    <row r="79" spans="1:2" x14ac:dyDescent="0.25">
      <c r="B79" s="115"/>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3"/>
  <sheetViews>
    <sheetView view="pageBreakPreview" zoomScale="60" workbookViewId="0">
      <selection activeCell="F22" sqref="F22:F23"/>
    </sheetView>
  </sheetViews>
  <sheetFormatPr defaultRowHeight="15" x14ac:dyDescent="0.25"/>
  <cols>
    <col min="1" max="1" width="7.42578125" style="1" customWidth="1"/>
    <col min="2" max="2" width="14" style="1" customWidth="1"/>
    <col min="3" max="3" width="10.28515625" style="1" customWidth="1"/>
    <col min="4" max="4" width="9.28515625" style="1" customWidth="1"/>
    <col min="5" max="5" width="18.5703125" style="1" customWidth="1"/>
    <col min="6" max="6" width="26.5703125" style="1" customWidth="1"/>
    <col min="7" max="7" width="24.85546875" style="1" customWidth="1"/>
    <col min="8" max="8" width="11.42578125" style="1" customWidth="1"/>
    <col min="9" max="9" width="13" style="1" customWidth="1"/>
    <col min="10" max="10" width="12" style="1" customWidth="1"/>
    <col min="11" max="12" width="9.140625" style="1" customWidth="1"/>
    <col min="13" max="13" width="11" style="1" customWidth="1"/>
    <col min="14" max="14" width="11.140625" style="1" customWidth="1"/>
    <col min="15" max="15" width="10.140625" style="1" customWidth="1"/>
    <col min="16" max="16" width="9.85546875" style="1" customWidth="1"/>
    <col min="17" max="17" width="49.85546875" style="1" customWidth="1"/>
    <col min="18" max="18" width="10.5703125" style="1" customWidth="1"/>
    <col min="19" max="19" width="15.28515625" style="1" customWidth="1"/>
    <col min="20" max="16384" width="9.140625" style="1"/>
  </cols>
  <sheetData>
    <row r="1" spans="1:28" s="10" customFormat="1" ht="18.75" customHeight="1" x14ac:dyDescent="0.2">
      <c r="A1" s="16"/>
      <c r="S1" s="40" t="s">
        <v>64</v>
      </c>
    </row>
    <row r="2" spans="1:28" s="10" customFormat="1" ht="18.75" customHeight="1" x14ac:dyDescent="0.3">
      <c r="A2" s="16"/>
      <c r="S2" s="13" t="s">
        <v>9</v>
      </c>
    </row>
    <row r="3" spans="1:28" s="10" customFormat="1" ht="18.75" x14ac:dyDescent="0.3">
      <c r="S3" s="13" t="s">
        <v>63</v>
      </c>
    </row>
    <row r="4" spans="1:28" s="10" customFormat="1" ht="18.75" customHeight="1" x14ac:dyDescent="0.2">
      <c r="A4" s="16"/>
      <c r="S4" s="40" t="s">
        <v>64</v>
      </c>
    </row>
    <row r="5" spans="1:28" s="10" customFormat="1" ht="18.75" x14ac:dyDescent="0.3">
      <c r="A5" s="16"/>
      <c r="S5" s="13" t="s">
        <v>9</v>
      </c>
    </row>
    <row r="6" spans="1:28" s="10" customFormat="1" ht="18.75" x14ac:dyDescent="0.3">
      <c r="S6" s="13" t="s">
        <v>63</v>
      </c>
      <c r="T6" s="11"/>
      <c r="U6" s="11"/>
      <c r="V6" s="11"/>
      <c r="W6" s="11"/>
      <c r="X6" s="11"/>
      <c r="Y6" s="11"/>
      <c r="Z6" s="11"/>
      <c r="AA6" s="11"/>
      <c r="AB6" s="11"/>
    </row>
    <row r="7" spans="1:28" s="10" customFormat="1" ht="11.25" customHeight="1" x14ac:dyDescent="0.2">
      <c r="A7" s="270" t="s">
        <v>512</v>
      </c>
      <c r="B7" s="270"/>
      <c r="C7" s="270"/>
      <c r="D7" s="270"/>
      <c r="E7" s="270"/>
      <c r="F7" s="270"/>
      <c r="G7" s="270"/>
      <c r="H7" s="270"/>
      <c r="I7" s="270"/>
      <c r="J7" s="270"/>
      <c r="K7" s="270"/>
      <c r="L7" s="270"/>
      <c r="M7" s="270"/>
      <c r="N7" s="270"/>
      <c r="O7" s="270"/>
      <c r="P7" s="270"/>
      <c r="Q7" s="270"/>
      <c r="R7" s="270"/>
      <c r="S7" s="270"/>
      <c r="T7" s="11"/>
      <c r="U7" s="11"/>
      <c r="V7" s="11"/>
      <c r="W7" s="11"/>
      <c r="X7" s="11"/>
      <c r="Y7" s="11"/>
      <c r="Z7" s="11"/>
      <c r="AA7" s="11"/>
      <c r="AB7" s="11"/>
    </row>
    <row r="8" spans="1:28" s="10" customFormat="1" ht="18.75" x14ac:dyDescent="0.2">
      <c r="A8" s="15"/>
      <c r="T8" s="11"/>
      <c r="U8" s="11"/>
      <c r="V8" s="11"/>
      <c r="W8" s="11"/>
      <c r="X8" s="11"/>
      <c r="Y8" s="11"/>
      <c r="Z8" s="11"/>
      <c r="AA8" s="11"/>
      <c r="AB8" s="11"/>
    </row>
    <row r="9" spans="1:28" s="10" customFormat="1" ht="18.75" x14ac:dyDescent="0.2">
      <c r="A9" s="274" t="s">
        <v>8</v>
      </c>
      <c r="B9" s="274"/>
      <c r="C9" s="274"/>
      <c r="D9" s="274"/>
      <c r="E9" s="274"/>
      <c r="F9" s="274"/>
      <c r="G9" s="274"/>
      <c r="H9" s="274"/>
      <c r="I9" s="274"/>
      <c r="J9" s="274"/>
      <c r="K9" s="274"/>
      <c r="L9" s="274"/>
      <c r="M9" s="274"/>
      <c r="N9" s="274"/>
      <c r="O9" s="274"/>
      <c r="P9" s="274"/>
      <c r="Q9" s="274"/>
      <c r="R9" s="274"/>
      <c r="S9" s="274"/>
      <c r="T9" s="11"/>
      <c r="U9" s="11"/>
      <c r="V9" s="11"/>
      <c r="W9" s="11"/>
      <c r="X9" s="11"/>
      <c r="Y9" s="11"/>
      <c r="Z9" s="11"/>
      <c r="AA9" s="11"/>
      <c r="AB9" s="11"/>
    </row>
    <row r="10" spans="1:28" s="10" customFormat="1" ht="18.75" x14ac:dyDescent="0.2">
      <c r="A10" s="274"/>
      <c r="B10" s="274"/>
      <c r="C10" s="274"/>
      <c r="D10" s="274"/>
      <c r="E10" s="274"/>
      <c r="F10" s="274"/>
      <c r="G10" s="274"/>
      <c r="H10" s="274"/>
      <c r="I10" s="274"/>
      <c r="J10" s="274"/>
      <c r="K10" s="274"/>
      <c r="L10" s="274"/>
      <c r="M10" s="274"/>
      <c r="N10" s="274"/>
      <c r="O10" s="274"/>
      <c r="P10" s="274"/>
      <c r="Q10" s="274"/>
      <c r="R10" s="274"/>
      <c r="S10" s="274"/>
      <c r="T10" s="11"/>
      <c r="U10" s="11"/>
      <c r="V10" s="11"/>
      <c r="W10" s="11"/>
      <c r="X10" s="11"/>
      <c r="Y10" s="11"/>
      <c r="Z10" s="11"/>
      <c r="AA10" s="11"/>
      <c r="AB10" s="11"/>
    </row>
    <row r="11" spans="1:28" s="10" customFormat="1" ht="18.75" x14ac:dyDescent="0.2">
      <c r="A11" s="273" t="str">
        <f>'1. паспорт местоположение'!A8:C8</f>
        <v xml:space="preserve">                                                                                                     ООО ХК "СДС-Энерго"                                                                                                            </v>
      </c>
      <c r="B11" s="273"/>
      <c r="C11" s="273"/>
      <c r="D11" s="273"/>
      <c r="E11" s="273"/>
      <c r="F11" s="273"/>
      <c r="G11" s="273"/>
      <c r="H11" s="273"/>
      <c r="I11" s="273"/>
      <c r="J11" s="273"/>
      <c r="K11" s="273"/>
      <c r="L11" s="273"/>
      <c r="M11" s="273"/>
      <c r="N11" s="273"/>
      <c r="O11" s="273"/>
      <c r="P11" s="273"/>
      <c r="Q11" s="273"/>
      <c r="R11" s="273"/>
      <c r="S11" s="273"/>
      <c r="T11" s="11"/>
      <c r="U11" s="11"/>
      <c r="V11" s="11"/>
      <c r="W11" s="11"/>
      <c r="X11" s="11"/>
      <c r="Y11" s="11"/>
      <c r="Z11" s="11"/>
      <c r="AA11" s="11"/>
      <c r="AB11" s="11"/>
    </row>
    <row r="12" spans="1:28" s="10" customFormat="1" ht="18.75" x14ac:dyDescent="0.2">
      <c r="A12" s="271" t="s">
        <v>7</v>
      </c>
      <c r="B12" s="271"/>
      <c r="C12" s="271"/>
      <c r="D12" s="271"/>
      <c r="E12" s="271"/>
      <c r="F12" s="271"/>
      <c r="G12" s="271"/>
      <c r="H12" s="271"/>
      <c r="I12" s="271"/>
      <c r="J12" s="271"/>
      <c r="K12" s="271"/>
      <c r="L12" s="271"/>
      <c r="M12" s="271"/>
      <c r="N12" s="271"/>
      <c r="O12" s="271"/>
      <c r="P12" s="271"/>
      <c r="Q12" s="271"/>
      <c r="R12" s="271"/>
      <c r="S12" s="271"/>
      <c r="T12" s="11"/>
      <c r="U12" s="11"/>
      <c r="V12" s="11"/>
      <c r="W12" s="11"/>
      <c r="X12" s="11"/>
      <c r="Y12" s="11"/>
      <c r="Z12" s="11"/>
      <c r="AA12" s="11"/>
      <c r="AB12" s="11"/>
    </row>
    <row r="13" spans="1:28" s="7" customFormat="1" ht="15.75" customHeight="1" x14ac:dyDescent="0.2">
      <c r="A13" s="274"/>
      <c r="B13" s="274"/>
      <c r="C13" s="274"/>
      <c r="D13" s="274"/>
      <c r="E13" s="274"/>
      <c r="F13" s="274"/>
      <c r="G13" s="274"/>
      <c r="H13" s="274"/>
      <c r="I13" s="274"/>
      <c r="J13" s="274"/>
      <c r="K13" s="274"/>
      <c r="L13" s="274"/>
      <c r="M13" s="274"/>
      <c r="N13" s="274"/>
      <c r="O13" s="274"/>
      <c r="P13" s="274"/>
      <c r="Q13" s="274"/>
      <c r="R13" s="274"/>
      <c r="S13" s="274"/>
      <c r="T13" s="8"/>
      <c r="U13" s="8"/>
      <c r="V13" s="8"/>
      <c r="W13" s="8"/>
      <c r="X13" s="8"/>
      <c r="Y13" s="8"/>
      <c r="Z13" s="8"/>
      <c r="AA13" s="8"/>
      <c r="AB13" s="8"/>
    </row>
    <row r="14" spans="1:28" s="2" customFormat="1" ht="18.75" x14ac:dyDescent="0.2">
      <c r="A14" s="273" t="str">
        <f>'1. паспорт местоположение'!A10:C10</f>
        <v>J_1.6.4, L_1.6.11, M_1.6.12 O_1.6.13</v>
      </c>
      <c r="B14" s="273"/>
      <c r="C14" s="273"/>
      <c r="D14" s="273"/>
      <c r="E14" s="273"/>
      <c r="F14" s="273"/>
      <c r="G14" s="273"/>
      <c r="H14" s="273"/>
      <c r="I14" s="273"/>
      <c r="J14" s="273"/>
      <c r="K14" s="273"/>
      <c r="L14" s="273"/>
      <c r="M14" s="273"/>
      <c r="N14" s="273"/>
      <c r="O14" s="273"/>
      <c r="P14" s="273"/>
      <c r="Q14" s="273"/>
      <c r="R14" s="273"/>
      <c r="S14" s="273"/>
      <c r="T14" s="6"/>
      <c r="U14" s="6"/>
      <c r="V14" s="6"/>
      <c r="W14" s="6"/>
      <c r="X14" s="6"/>
      <c r="Y14" s="6"/>
      <c r="Z14" s="6"/>
      <c r="AA14" s="6"/>
      <c r="AB14" s="6"/>
    </row>
    <row r="15" spans="1:28" s="2" customFormat="1" ht="15" customHeight="1" x14ac:dyDescent="0.2">
      <c r="A15" s="271" t="s">
        <v>6</v>
      </c>
      <c r="B15" s="271"/>
      <c r="C15" s="271"/>
      <c r="D15" s="271"/>
      <c r="E15" s="271"/>
      <c r="F15" s="271"/>
      <c r="G15" s="271"/>
      <c r="H15" s="271"/>
      <c r="I15" s="271"/>
      <c r="J15" s="271"/>
      <c r="K15" s="271"/>
      <c r="L15" s="271"/>
      <c r="M15" s="271"/>
      <c r="N15" s="271"/>
      <c r="O15" s="271"/>
      <c r="P15" s="271"/>
      <c r="Q15" s="271"/>
      <c r="R15" s="271"/>
      <c r="S15" s="271"/>
      <c r="T15" s="4"/>
      <c r="U15" s="4"/>
      <c r="V15" s="4"/>
      <c r="W15" s="4"/>
      <c r="X15" s="4"/>
      <c r="Y15" s="4"/>
      <c r="Z15" s="4"/>
      <c r="AA15" s="4"/>
      <c r="AB15" s="4"/>
    </row>
    <row r="16" spans="1:28" s="2" customFormat="1" ht="15" customHeight="1" x14ac:dyDescent="0.2">
      <c r="A16" s="282"/>
      <c r="B16" s="282"/>
      <c r="C16" s="282"/>
      <c r="D16" s="282"/>
      <c r="E16" s="282"/>
      <c r="F16" s="282"/>
      <c r="G16" s="282"/>
      <c r="H16" s="282"/>
      <c r="I16" s="282"/>
      <c r="J16" s="282"/>
      <c r="K16" s="282"/>
      <c r="L16" s="282"/>
      <c r="M16" s="282"/>
      <c r="N16" s="282"/>
      <c r="O16" s="282"/>
      <c r="P16" s="282"/>
      <c r="Q16" s="282"/>
      <c r="R16" s="282"/>
      <c r="S16" s="282"/>
      <c r="T16" s="3"/>
      <c r="U16" s="3"/>
      <c r="V16" s="3"/>
      <c r="W16" s="3"/>
      <c r="X16" s="3"/>
      <c r="Y16" s="3"/>
    </row>
    <row r="17" spans="1:28" s="2" customFormat="1" ht="63" customHeight="1" x14ac:dyDescent="0.2">
      <c r="A17" s="273" t="str">
        <f>'1. паспорт местоположение'!A12:C12</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7" s="273"/>
      <c r="C17" s="273"/>
      <c r="D17" s="273"/>
      <c r="E17" s="273"/>
      <c r="F17" s="273"/>
      <c r="G17" s="273"/>
      <c r="H17" s="273"/>
      <c r="I17" s="273"/>
      <c r="J17" s="273"/>
      <c r="K17" s="273"/>
      <c r="L17" s="273"/>
      <c r="M17" s="273"/>
      <c r="N17" s="273"/>
      <c r="O17" s="273"/>
      <c r="P17" s="273"/>
      <c r="Q17" s="273"/>
      <c r="R17" s="273"/>
      <c r="S17" s="273"/>
      <c r="T17" s="5"/>
      <c r="U17" s="5"/>
      <c r="V17" s="5"/>
      <c r="W17" s="5"/>
      <c r="X17" s="5"/>
      <c r="Y17" s="5"/>
      <c r="Z17" s="5"/>
      <c r="AA17" s="5"/>
      <c r="AB17" s="5"/>
    </row>
    <row r="18" spans="1:28" s="2" customFormat="1" ht="15" customHeight="1" x14ac:dyDescent="0.2">
      <c r="A18" s="271" t="s">
        <v>5</v>
      </c>
      <c r="B18" s="271"/>
      <c r="C18" s="271"/>
      <c r="D18" s="271"/>
      <c r="E18" s="271"/>
      <c r="F18" s="271"/>
      <c r="G18" s="271"/>
      <c r="H18" s="271"/>
      <c r="I18" s="271"/>
      <c r="J18" s="271"/>
      <c r="K18" s="271"/>
      <c r="L18" s="271"/>
      <c r="M18" s="271"/>
      <c r="N18" s="271"/>
      <c r="O18" s="271"/>
      <c r="P18" s="271"/>
      <c r="Q18" s="271"/>
      <c r="R18" s="271"/>
      <c r="S18" s="271"/>
      <c r="T18" s="3"/>
      <c r="U18" s="3"/>
      <c r="V18" s="3"/>
      <c r="W18" s="3"/>
      <c r="X18" s="3"/>
      <c r="Y18" s="3"/>
    </row>
    <row r="19" spans="1:28" s="2" customFormat="1" ht="18.75" x14ac:dyDescent="0.2">
      <c r="A19" s="278"/>
      <c r="B19" s="278"/>
      <c r="C19" s="278"/>
      <c r="D19" s="278"/>
      <c r="E19" s="278"/>
      <c r="F19" s="278"/>
      <c r="G19" s="278"/>
      <c r="H19" s="278"/>
      <c r="I19" s="278"/>
      <c r="J19" s="278"/>
      <c r="K19" s="278"/>
      <c r="L19" s="278"/>
      <c r="M19" s="278"/>
      <c r="N19" s="278"/>
      <c r="O19" s="278"/>
      <c r="P19" s="278"/>
      <c r="Q19" s="278"/>
      <c r="R19" s="278"/>
      <c r="S19" s="278"/>
      <c r="T19" s="3"/>
      <c r="U19" s="3"/>
      <c r="V19" s="3"/>
      <c r="W19" s="3"/>
      <c r="X19" s="3"/>
      <c r="Y19" s="3"/>
    </row>
    <row r="20" spans="1:28" s="2" customFormat="1" ht="58.5" customHeight="1" x14ac:dyDescent="0.2">
      <c r="A20" s="272" t="s">
        <v>462</v>
      </c>
      <c r="B20" s="272"/>
      <c r="C20" s="272"/>
      <c r="D20" s="272"/>
      <c r="E20" s="272"/>
      <c r="F20" s="272"/>
      <c r="G20" s="272"/>
      <c r="H20" s="272"/>
      <c r="I20" s="272"/>
      <c r="J20" s="272"/>
      <c r="K20" s="272"/>
      <c r="L20" s="272"/>
      <c r="M20" s="272"/>
      <c r="N20" s="272"/>
      <c r="O20" s="272"/>
      <c r="P20" s="272"/>
      <c r="Q20" s="272"/>
      <c r="R20" s="272"/>
      <c r="S20" s="272"/>
      <c r="T20" s="28"/>
      <c r="U20" s="28"/>
      <c r="V20" s="28"/>
      <c r="W20" s="28"/>
      <c r="X20" s="28"/>
      <c r="Y20" s="28"/>
      <c r="Z20" s="27"/>
      <c r="AA20" s="27"/>
      <c r="AB20" s="27"/>
    </row>
    <row r="21" spans="1:28" s="2" customFormat="1" ht="18.75" x14ac:dyDescent="0.2">
      <c r="A21" s="279"/>
      <c r="B21" s="279"/>
      <c r="C21" s="279"/>
      <c r="D21" s="279"/>
      <c r="E21" s="279"/>
      <c r="F21" s="279"/>
      <c r="G21" s="279"/>
      <c r="H21" s="279"/>
      <c r="I21" s="279"/>
      <c r="J21" s="279"/>
      <c r="K21" s="279"/>
      <c r="L21" s="279"/>
      <c r="M21" s="279"/>
      <c r="N21" s="279"/>
      <c r="O21" s="279"/>
      <c r="P21" s="279"/>
      <c r="Q21" s="279"/>
      <c r="R21" s="279"/>
      <c r="S21" s="279"/>
      <c r="T21" s="28"/>
      <c r="U21" s="28"/>
      <c r="V21" s="28"/>
      <c r="W21" s="28"/>
      <c r="X21" s="28"/>
      <c r="Y21" s="28"/>
      <c r="Z21" s="27"/>
      <c r="AA21" s="27"/>
      <c r="AB21" s="27"/>
    </row>
    <row r="22" spans="1:28" s="2" customFormat="1" ht="73.5" customHeight="1" x14ac:dyDescent="0.2">
      <c r="A22" s="277" t="s">
        <v>4</v>
      </c>
      <c r="B22" s="277" t="s">
        <v>95</v>
      </c>
      <c r="C22" s="280" t="s">
        <v>320</v>
      </c>
      <c r="D22" s="277" t="s">
        <v>319</v>
      </c>
      <c r="E22" s="277" t="s">
        <v>94</v>
      </c>
      <c r="F22" s="277" t="s">
        <v>93</v>
      </c>
      <c r="G22" s="277" t="s">
        <v>315</v>
      </c>
      <c r="H22" s="277" t="s">
        <v>92</v>
      </c>
      <c r="I22" s="277" t="s">
        <v>91</v>
      </c>
      <c r="J22" s="277" t="s">
        <v>90</v>
      </c>
      <c r="K22" s="277" t="s">
        <v>89</v>
      </c>
      <c r="L22" s="277" t="s">
        <v>88</v>
      </c>
      <c r="M22" s="277" t="s">
        <v>87</v>
      </c>
      <c r="N22" s="277" t="s">
        <v>86</v>
      </c>
      <c r="O22" s="277" t="s">
        <v>85</v>
      </c>
      <c r="P22" s="277" t="s">
        <v>84</v>
      </c>
      <c r="Q22" s="277" t="s">
        <v>318</v>
      </c>
      <c r="R22" s="277"/>
      <c r="S22" s="277" t="s">
        <v>418</v>
      </c>
      <c r="T22" s="28"/>
      <c r="U22" s="28"/>
      <c r="V22" s="28"/>
      <c r="W22" s="28"/>
      <c r="X22" s="28"/>
      <c r="Y22" s="28"/>
      <c r="Z22" s="27"/>
      <c r="AA22" s="27"/>
      <c r="AB22" s="27"/>
    </row>
    <row r="23" spans="1:28" s="2" customFormat="1" ht="216" customHeight="1" x14ac:dyDescent="0.2">
      <c r="A23" s="277"/>
      <c r="B23" s="277"/>
      <c r="C23" s="281"/>
      <c r="D23" s="277"/>
      <c r="E23" s="277"/>
      <c r="F23" s="277"/>
      <c r="G23" s="277"/>
      <c r="H23" s="277"/>
      <c r="I23" s="277"/>
      <c r="J23" s="277"/>
      <c r="K23" s="277"/>
      <c r="L23" s="277"/>
      <c r="M23" s="277"/>
      <c r="N23" s="277"/>
      <c r="O23" s="277"/>
      <c r="P23" s="277"/>
      <c r="Q23" s="175" t="s">
        <v>316</v>
      </c>
      <c r="R23" s="43" t="s">
        <v>317</v>
      </c>
      <c r="S23" s="277"/>
      <c r="T23" s="28"/>
      <c r="U23" s="28"/>
      <c r="V23" s="28"/>
      <c r="W23" s="28"/>
      <c r="X23" s="27"/>
      <c r="Y23" s="27"/>
      <c r="Z23" s="27"/>
      <c r="AA23" s="27"/>
      <c r="AB23" s="27"/>
    </row>
    <row r="24" spans="1:28" s="2" customFormat="1" ht="18.75" x14ac:dyDescent="0.2">
      <c r="A24" s="175">
        <v>1</v>
      </c>
      <c r="B24" s="182">
        <v>2</v>
      </c>
      <c r="C24" s="175">
        <v>3</v>
      </c>
      <c r="D24" s="182">
        <v>4</v>
      </c>
      <c r="E24" s="175">
        <v>5</v>
      </c>
      <c r="F24" s="182">
        <v>6</v>
      </c>
      <c r="G24" s="175">
        <v>7</v>
      </c>
      <c r="H24" s="182">
        <v>8</v>
      </c>
      <c r="I24" s="175">
        <v>9</v>
      </c>
      <c r="J24" s="182">
        <v>10</v>
      </c>
      <c r="K24" s="175">
        <v>11</v>
      </c>
      <c r="L24" s="182">
        <v>12</v>
      </c>
      <c r="M24" s="175">
        <v>13</v>
      </c>
      <c r="N24" s="182">
        <v>14</v>
      </c>
      <c r="O24" s="175">
        <v>15</v>
      </c>
      <c r="P24" s="182">
        <v>16</v>
      </c>
      <c r="Q24" s="175">
        <v>17</v>
      </c>
      <c r="R24" s="182">
        <v>18</v>
      </c>
      <c r="S24" s="175">
        <v>19</v>
      </c>
      <c r="T24" s="28"/>
      <c r="U24" s="28"/>
      <c r="V24" s="28"/>
      <c r="W24" s="28"/>
      <c r="X24" s="27"/>
      <c r="Y24" s="27"/>
      <c r="Z24" s="27"/>
      <c r="AA24" s="27"/>
      <c r="AB24" s="27"/>
    </row>
    <row r="25" spans="1:28" s="2" customFormat="1" ht="18.75" x14ac:dyDescent="0.2">
      <c r="A25" s="182" t="s">
        <v>474</v>
      </c>
      <c r="B25" s="182" t="s">
        <v>474</v>
      </c>
      <c r="C25" s="182" t="s">
        <v>474</v>
      </c>
      <c r="D25" s="182" t="s">
        <v>474</v>
      </c>
      <c r="E25" s="182" t="s">
        <v>474</v>
      </c>
      <c r="F25" s="182" t="s">
        <v>474</v>
      </c>
      <c r="G25" s="182" t="s">
        <v>474</v>
      </c>
      <c r="H25" s="182" t="s">
        <v>474</v>
      </c>
      <c r="I25" s="182" t="s">
        <v>474</v>
      </c>
      <c r="J25" s="182" t="s">
        <v>474</v>
      </c>
      <c r="K25" s="182" t="s">
        <v>474</v>
      </c>
      <c r="L25" s="182" t="s">
        <v>474</v>
      </c>
      <c r="M25" s="182" t="s">
        <v>474</v>
      </c>
      <c r="N25" s="182" t="s">
        <v>474</v>
      </c>
      <c r="O25" s="182" t="s">
        <v>474</v>
      </c>
      <c r="P25" s="182" t="s">
        <v>474</v>
      </c>
      <c r="Q25" s="182" t="s">
        <v>474</v>
      </c>
      <c r="R25" s="182" t="s">
        <v>474</v>
      </c>
      <c r="S25" s="182" t="s">
        <v>474</v>
      </c>
      <c r="T25" s="28"/>
      <c r="U25" s="28"/>
      <c r="V25" s="28"/>
      <c r="W25" s="28"/>
      <c r="X25" s="27"/>
      <c r="Y25" s="27"/>
      <c r="Z25" s="27"/>
      <c r="AA25" s="27"/>
      <c r="AB25" s="27"/>
    </row>
    <row r="26" spans="1:28" s="2" customFormat="1" ht="18.75" x14ac:dyDescent="0.2">
      <c r="A26" s="211" t="s">
        <v>474</v>
      </c>
      <c r="B26" s="211" t="s">
        <v>313</v>
      </c>
      <c r="C26" s="211" t="s">
        <v>474</v>
      </c>
      <c r="D26" s="211" t="s">
        <v>474</v>
      </c>
      <c r="E26" s="211" t="s">
        <v>474</v>
      </c>
      <c r="F26" s="211" t="s">
        <v>474</v>
      </c>
      <c r="G26" s="211" t="s">
        <v>474</v>
      </c>
      <c r="H26" s="211" t="s">
        <v>474</v>
      </c>
      <c r="I26" s="211" t="s">
        <v>474</v>
      </c>
      <c r="J26" s="211" t="s">
        <v>474</v>
      </c>
      <c r="K26" s="211" t="s">
        <v>474</v>
      </c>
      <c r="L26" s="211" t="s">
        <v>474</v>
      </c>
      <c r="M26" s="211" t="s">
        <v>474</v>
      </c>
      <c r="N26" s="211" t="s">
        <v>474</v>
      </c>
      <c r="O26" s="211" t="s">
        <v>474</v>
      </c>
      <c r="P26" s="211" t="s">
        <v>474</v>
      </c>
      <c r="Q26" s="211" t="s">
        <v>474</v>
      </c>
      <c r="R26" s="211" t="s">
        <v>474</v>
      </c>
      <c r="S26" s="211" t="s">
        <v>474</v>
      </c>
      <c r="T26" s="28"/>
      <c r="U26" s="28"/>
      <c r="V26" s="28"/>
      <c r="W26" s="28"/>
      <c r="X26" s="27"/>
      <c r="Y26" s="27"/>
      <c r="Z26" s="27"/>
      <c r="AA26" s="27"/>
      <c r="AB26" s="27"/>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spans="1:28"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sheetData>
  <mergeCells count="32">
    <mergeCell ref="A18:S18"/>
    <mergeCell ref="A13:S13"/>
    <mergeCell ref="A14:S14"/>
    <mergeCell ref="A15:S15"/>
    <mergeCell ref="A16:S16"/>
    <mergeCell ref="A17:S17"/>
    <mergeCell ref="A7:S7"/>
    <mergeCell ref="A9:S9"/>
    <mergeCell ref="A10:S10"/>
    <mergeCell ref="A11:S11"/>
    <mergeCell ref="A12:S12"/>
    <mergeCell ref="M22:M23"/>
    <mergeCell ref="N22:N23"/>
    <mergeCell ref="O22:O23"/>
    <mergeCell ref="A19:S19"/>
    <mergeCell ref="A20:S20"/>
    <mergeCell ref="P22:P23"/>
    <mergeCell ref="Q22:R22"/>
    <mergeCell ref="S22:S23"/>
    <mergeCell ref="A21:S21"/>
    <mergeCell ref="A22:A23"/>
    <mergeCell ref="B22:B23"/>
    <mergeCell ref="C22:C23"/>
    <mergeCell ref="D22:D23"/>
    <mergeCell ref="E22:E23"/>
    <mergeCell ref="F22:F23"/>
    <mergeCell ref="G22:G23"/>
    <mergeCell ref="H22:H23"/>
    <mergeCell ref="I22:I23"/>
    <mergeCell ref="J22:J23"/>
    <mergeCell ref="K22:K23"/>
    <mergeCell ref="L22:L23"/>
  </mergeCells>
  <pageMargins left="0.31496062992125984" right="0.31496062992125984" top="0.74803149606299213" bottom="0.55118110236220474" header="0" footer="0.31496062992125984"/>
  <pageSetup paperSize="8"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75" zoomScaleNormal="60" zoomScaleSheetLayoutView="75" workbookViewId="0">
      <selection activeCell="A18" sqref="A18:T18"/>
    </sheetView>
  </sheetViews>
  <sheetFormatPr defaultColWidth="10.7109375" defaultRowHeight="15.75" x14ac:dyDescent="0.25"/>
  <cols>
    <col min="1" max="1" width="9.5703125" style="51" customWidth="1"/>
    <col min="2" max="2" width="8.7109375" style="51" customWidth="1"/>
    <col min="3" max="3" width="10.140625" style="51" customWidth="1"/>
    <col min="4" max="4" width="15" style="51" customWidth="1"/>
    <col min="5" max="16" width="8.7109375" style="51" customWidth="1"/>
    <col min="17" max="17" width="19" style="51" customWidth="1"/>
    <col min="18" max="18" width="14.85546875" style="51" customWidth="1"/>
    <col min="19" max="19" width="19.7109375" style="51" customWidth="1"/>
    <col min="20" max="20" width="11.28515625" style="51" customWidth="1"/>
    <col min="21" max="237" width="10.7109375" style="51"/>
    <col min="238" max="242" width="15.7109375" style="51" customWidth="1"/>
    <col min="243" max="246" width="12.7109375" style="51" customWidth="1"/>
    <col min="247" max="250" width="15.7109375" style="51" customWidth="1"/>
    <col min="251" max="251" width="22.85546875" style="51" customWidth="1"/>
    <col min="252" max="252" width="20.7109375" style="51" customWidth="1"/>
    <col min="253" max="253" width="16.7109375" style="51" customWidth="1"/>
    <col min="254" max="493" width="10.7109375" style="51"/>
    <col min="494" max="498" width="15.7109375" style="51" customWidth="1"/>
    <col min="499" max="502" width="12.7109375" style="51" customWidth="1"/>
    <col min="503" max="506" width="15.7109375" style="51" customWidth="1"/>
    <col min="507" max="507" width="22.85546875" style="51" customWidth="1"/>
    <col min="508" max="508" width="20.7109375" style="51" customWidth="1"/>
    <col min="509" max="509" width="16.7109375" style="51" customWidth="1"/>
    <col min="510" max="749" width="10.7109375" style="51"/>
    <col min="750" max="754" width="15.7109375" style="51" customWidth="1"/>
    <col min="755" max="758" width="12.7109375" style="51" customWidth="1"/>
    <col min="759" max="762" width="15.7109375" style="51" customWidth="1"/>
    <col min="763" max="763" width="22.85546875" style="51" customWidth="1"/>
    <col min="764" max="764" width="20.7109375" style="51" customWidth="1"/>
    <col min="765" max="765" width="16.7109375" style="51" customWidth="1"/>
    <col min="766" max="1005" width="10.7109375" style="51"/>
    <col min="1006" max="1010" width="15.7109375" style="51" customWidth="1"/>
    <col min="1011" max="1014" width="12.7109375" style="51" customWidth="1"/>
    <col min="1015" max="1018" width="15.7109375" style="51" customWidth="1"/>
    <col min="1019" max="1019" width="22.85546875" style="51" customWidth="1"/>
    <col min="1020" max="1020" width="20.7109375" style="51" customWidth="1"/>
    <col min="1021" max="1021" width="16.7109375" style="51" customWidth="1"/>
    <col min="1022" max="1261" width="10.7109375" style="51"/>
    <col min="1262" max="1266" width="15.7109375" style="51" customWidth="1"/>
    <col min="1267" max="1270" width="12.7109375" style="51" customWidth="1"/>
    <col min="1271" max="1274" width="15.7109375" style="51" customWidth="1"/>
    <col min="1275" max="1275" width="22.85546875" style="51" customWidth="1"/>
    <col min="1276" max="1276" width="20.7109375" style="51" customWidth="1"/>
    <col min="1277" max="1277" width="16.7109375" style="51" customWidth="1"/>
    <col min="1278" max="1517" width="10.7109375" style="51"/>
    <col min="1518" max="1522" width="15.7109375" style="51" customWidth="1"/>
    <col min="1523" max="1526" width="12.7109375" style="51" customWidth="1"/>
    <col min="1527" max="1530" width="15.7109375" style="51" customWidth="1"/>
    <col min="1531" max="1531" width="22.85546875" style="51" customWidth="1"/>
    <col min="1532" max="1532" width="20.7109375" style="51" customWidth="1"/>
    <col min="1533" max="1533" width="16.7109375" style="51" customWidth="1"/>
    <col min="1534" max="1773" width="10.7109375" style="51"/>
    <col min="1774" max="1778" width="15.7109375" style="51" customWidth="1"/>
    <col min="1779" max="1782" width="12.7109375" style="51" customWidth="1"/>
    <col min="1783" max="1786" width="15.7109375" style="51" customWidth="1"/>
    <col min="1787" max="1787" width="22.85546875" style="51" customWidth="1"/>
    <col min="1788" max="1788" width="20.7109375" style="51" customWidth="1"/>
    <col min="1789" max="1789" width="16.7109375" style="51" customWidth="1"/>
    <col min="1790" max="2029" width="10.7109375" style="51"/>
    <col min="2030" max="2034" width="15.7109375" style="51" customWidth="1"/>
    <col min="2035" max="2038" width="12.7109375" style="51" customWidth="1"/>
    <col min="2039" max="2042" width="15.7109375" style="51" customWidth="1"/>
    <col min="2043" max="2043" width="22.85546875" style="51" customWidth="1"/>
    <col min="2044" max="2044" width="20.7109375" style="51" customWidth="1"/>
    <col min="2045" max="2045" width="16.7109375" style="51" customWidth="1"/>
    <col min="2046" max="2285" width="10.7109375" style="51"/>
    <col min="2286" max="2290" width="15.7109375" style="51" customWidth="1"/>
    <col min="2291" max="2294" width="12.7109375" style="51" customWidth="1"/>
    <col min="2295" max="2298" width="15.7109375" style="51" customWidth="1"/>
    <col min="2299" max="2299" width="22.85546875" style="51" customWidth="1"/>
    <col min="2300" max="2300" width="20.7109375" style="51" customWidth="1"/>
    <col min="2301" max="2301" width="16.7109375" style="51" customWidth="1"/>
    <col min="2302" max="2541" width="10.7109375" style="51"/>
    <col min="2542" max="2546" width="15.7109375" style="51" customWidth="1"/>
    <col min="2547" max="2550" width="12.7109375" style="51" customWidth="1"/>
    <col min="2551" max="2554" width="15.7109375" style="51" customWidth="1"/>
    <col min="2555" max="2555" width="22.85546875" style="51" customWidth="1"/>
    <col min="2556" max="2556" width="20.7109375" style="51" customWidth="1"/>
    <col min="2557" max="2557" width="16.7109375" style="51" customWidth="1"/>
    <col min="2558" max="2797" width="10.7109375" style="51"/>
    <col min="2798" max="2802" width="15.7109375" style="51" customWidth="1"/>
    <col min="2803" max="2806" width="12.7109375" style="51" customWidth="1"/>
    <col min="2807" max="2810" width="15.7109375" style="51" customWidth="1"/>
    <col min="2811" max="2811" width="22.85546875" style="51" customWidth="1"/>
    <col min="2812" max="2812" width="20.7109375" style="51" customWidth="1"/>
    <col min="2813" max="2813" width="16.7109375" style="51" customWidth="1"/>
    <col min="2814" max="3053" width="10.7109375" style="51"/>
    <col min="3054" max="3058" width="15.7109375" style="51" customWidth="1"/>
    <col min="3059" max="3062" width="12.7109375" style="51" customWidth="1"/>
    <col min="3063" max="3066" width="15.7109375" style="51" customWidth="1"/>
    <col min="3067" max="3067" width="22.85546875" style="51" customWidth="1"/>
    <col min="3068" max="3068" width="20.7109375" style="51" customWidth="1"/>
    <col min="3069" max="3069" width="16.7109375" style="51" customWidth="1"/>
    <col min="3070" max="3309" width="10.7109375" style="51"/>
    <col min="3310" max="3314" width="15.7109375" style="51" customWidth="1"/>
    <col min="3315" max="3318" width="12.7109375" style="51" customWidth="1"/>
    <col min="3319" max="3322" width="15.7109375" style="51" customWidth="1"/>
    <col min="3323" max="3323" width="22.85546875" style="51" customWidth="1"/>
    <col min="3324" max="3324" width="20.7109375" style="51" customWidth="1"/>
    <col min="3325" max="3325" width="16.7109375" style="51" customWidth="1"/>
    <col min="3326" max="3565" width="10.7109375" style="51"/>
    <col min="3566" max="3570" width="15.7109375" style="51" customWidth="1"/>
    <col min="3571" max="3574" width="12.7109375" style="51" customWidth="1"/>
    <col min="3575" max="3578" width="15.7109375" style="51" customWidth="1"/>
    <col min="3579" max="3579" width="22.85546875" style="51" customWidth="1"/>
    <col min="3580" max="3580" width="20.7109375" style="51" customWidth="1"/>
    <col min="3581" max="3581" width="16.7109375" style="51" customWidth="1"/>
    <col min="3582" max="3821" width="10.7109375" style="51"/>
    <col min="3822" max="3826" width="15.7109375" style="51" customWidth="1"/>
    <col min="3827" max="3830" width="12.7109375" style="51" customWidth="1"/>
    <col min="3831" max="3834" width="15.7109375" style="51" customWidth="1"/>
    <col min="3835" max="3835" width="22.85546875" style="51" customWidth="1"/>
    <col min="3836" max="3836" width="20.7109375" style="51" customWidth="1"/>
    <col min="3837" max="3837" width="16.7109375" style="51" customWidth="1"/>
    <col min="3838" max="4077" width="10.7109375" style="51"/>
    <col min="4078" max="4082" width="15.7109375" style="51" customWidth="1"/>
    <col min="4083" max="4086" width="12.7109375" style="51" customWidth="1"/>
    <col min="4087" max="4090" width="15.7109375" style="51" customWidth="1"/>
    <col min="4091" max="4091" width="22.85546875" style="51" customWidth="1"/>
    <col min="4092" max="4092" width="20.7109375" style="51" customWidth="1"/>
    <col min="4093" max="4093" width="16.7109375" style="51" customWidth="1"/>
    <col min="4094" max="4333" width="10.7109375" style="51"/>
    <col min="4334" max="4338" width="15.7109375" style="51" customWidth="1"/>
    <col min="4339" max="4342" width="12.7109375" style="51" customWidth="1"/>
    <col min="4343" max="4346" width="15.7109375" style="51" customWidth="1"/>
    <col min="4347" max="4347" width="22.85546875" style="51" customWidth="1"/>
    <col min="4348" max="4348" width="20.7109375" style="51" customWidth="1"/>
    <col min="4349" max="4349" width="16.7109375" style="51" customWidth="1"/>
    <col min="4350" max="4589" width="10.7109375" style="51"/>
    <col min="4590" max="4594" width="15.7109375" style="51" customWidth="1"/>
    <col min="4595" max="4598" width="12.7109375" style="51" customWidth="1"/>
    <col min="4599" max="4602" width="15.7109375" style="51" customWidth="1"/>
    <col min="4603" max="4603" width="22.85546875" style="51" customWidth="1"/>
    <col min="4604" max="4604" width="20.7109375" style="51" customWidth="1"/>
    <col min="4605" max="4605" width="16.7109375" style="51" customWidth="1"/>
    <col min="4606" max="4845" width="10.7109375" style="51"/>
    <col min="4846" max="4850" width="15.7109375" style="51" customWidth="1"/>
    <col min="4851" max="4854" width="12.7109375" style="51" customWidth="1"/>
    <col min="4855" max="4858" width="15.7109375" style="51" customWidth="1"/>
    <col min="4859" max="4859" width="22.85546875" style="51" customWidth="1"/>
    <col min="4860" max="4860" width="20.7109375" style="51" customWidth="1"/>
    <col min="4861" max="4861" width="16.7109375" style="51" customWidth="1"/>
    <col min="4862" max="5101" width="10.7109375" style="51"/>
    <col min="5102" max="5106" width="15.7109375" style="51" customWidth="1"/>
    <col min="5107" max="5110" width="12.7109375" style="51" customWidth="1"/>
    <col min="5111" max="5114" width="15.7109375" style="51" customWidth="1"/>
    <col min="5115" max="5115" width="22.85546875" style="51" customWidth="1"/>
    <col min="5116" max="5116" width="20.7109375" style="51" customWidth="1"/>
    <col min="5117" max="5117" width="16.7109375" style="51" customWidth="1"/>
    <col min="5118" max="5357" width="10.7109375" style="51"/>
    <col min="5358" max="5362" width="15.7109375" style="51" customWidth="1"/>
    <col min="5363" max="5366" width="12.7109375" style="51" customWidth="1"/>
    <col min="5367" max="5370" width="15.7109375" style="51" customWidth="1"/>
    <col min="5371" max="5371" width="22.85546875" style="51" customWidth="1"/>
    <col min="5372" max="5372" width="20.7109375" style="51" customWidth="1"/>
    <col min="5373" max="5373" width="16.7109375" style="51" customWidth="1"/>
    <col min="5374" max="5613" width="10.7109375" style="51"/>
    <col min="5614" max="5618" width="15.7109375" style="51" customWidth="1"/>
    <col min="5619" max="5622" width="12.7109375" style="51" customWidth="1"/>
    <col min="5623" max="5626" width="15.7109375" style="51" customWidth="1"/>
    <col min="5627" max="5627" width="22.85546875" style="51" customWidth="1"/>
    <col min="5628" max="5628" width="20.7109375" style="51" customWidth="1"/>
    <col min="5629" max="5629" width="16.7109375" style="51" customWidth="1"/>
    <col min="5630" max="5869" width="10.7109375" style="51"/>
    <col min="5870" max="5874" width="15.7109375" style="51" customWidth="1"/>
    <col min="5875" max="5878" width="12.7109375" style="51" customWidth="1"/>
    <col min="5879" max="5882" width="15.7109375" style="51" customWidth="1"/>
    <col min="5883" max="5883" width="22.85546875" style="51" customWidth="1"/>
    <col min="5884" max="5884" width="20.7109375" style="51" customWidth="1"/>
    <col min="5885" max="5885" width="16.7109375" style="51" customWidth="1"/>
    <col min="5886" max="6125" width="10.7109375" style="51"/>
    <col min="6126" max="6130" width="15.7109375" style="51" customWidth="1"/>
    <col min="6131" max="6134" width="12.7109375" style="51" customWidth="1"/>
    <col min="6135" max="6138" width="15.7109375" style="51" customWidth="1"/>
    <col min="6139" max="6139" width="22.85546875" style="51" customWidth="1"/>
    <col min="6140" max="6140" width="20.7109375" style="51" customWidth="1"/>
    <col min="6141" max="6141" width="16.7109375" style="51" customWidth="1"/>
    <col min="6142" max="6381" width="10.7109375" style="51"/>
    <col min="6382" max="6386" width="15.7109375" style="51" customWidth="1"/>
    <col min="6387" max="6390" width="12.7109375" style="51" customWidth="1"/>
    <col min="6391" max="6394" width="15.7109375" style="51" customWidth="1"/>
    <col min="6395" max="6395" width="22.85546875" style="51" customWidth="1"/>
    <col min="6396" max="6396" width="20.7109375" style="51" customWidth="1"/>
    <col min="6397" max="6397" width="16.7109375" style="51" customWidth="1"/>
    <col min="6398" max="6637" width="10.7109375" style="51"/>
    <col min="6638" max="6642" width="15.7109375" style="51" customWidth="1"/>
    <col min="6643" max="6646" width="12.7109375" style="51" customWidth="1"/>
    <col min="6647" max="6650" width="15.7109375" style="51" customWidth="1"/>
    <col min="6651" max="6651" width="22.85546875" style="51" customWidth="1"/>
    <col min="6652" max="6652" width="20.7109375" style="51" customWidth="1"/>
    <col min="6653" max="6653" width="16.7109375" style="51" customWidth="1"/>
    <col min="6654" max="6893" width="10.7109375" style="51"/>
    <col min="6894" max="6898" width="15.7109375" style="51" customWidth="1"/>
    <col min="6899" max="6902" width="12.7109375" style="51" customWidth="1"/>
    <col min="6903" max="6906" width="15.7109375" style="51" customWidth="1"/>
    <col min="6907" max="6907" width="22.85546875" style="51" customWidth="1"/>
    <col min="6908" max="6908" width="20.7109375" style="51" customWidth="1"/>
    <col min="6909" max="6909" width="16.7109375" style="51" customWidth="1"/>
    <col min="6910" max="7149" width="10.7109375" style="51"/>
    <col min="7150" max="7154" width="15.7109375" style="51" customWidth="1"/>
    <col min="7155" max="7158" width="12.7109375" style="51" customWidth="1"/>
    <col min="7159" max="7162" width="15.7109375" style="51" customWidth="1"/>
    <col min="7163" max="7163" width="22.85546875" style="51" customWidth="1"/>
    <col min="7164" max="7164" width="20.7109375" style="51" customWidth="1"/>
    <col min="7165" max="7165" width="16.7109375" style="51" customWidth="1"/>
    <col min="7166" max="7405" width="10.7109375" style="51"/>
    <col min="7406" max="7410" width="15.7109375" style="51" customWidth="1"/>
    <col min="7411" max="7414" width="12.7109375" style="51" customWidth="1"/>
    <col min="7415" max="7418" width="15.7109375" style="51" customWidth="1"/>
    <col min="7419" max="7419" width="22.85546875" style="51" customWidth="1"/>
    <col min="7420" max="7420" width="20.7109375" style="51" customWidth="1"/>
    <col min="7421" max="7421" width="16.7109375" style="51" customWidth="1"/>
    <col min="7422" max="7661" width="10.7109375" style="51"/>
    <col min="7662" max="7666" width="15.7109375" style="51" customWidth="1"/>
    <col min="7667" max="7670" width="12.7109375" style="51" customWidth="1"/>
    <col min="7671" max="7674" width="15.7109375" style="51" customWidth="1"/>
    <col min="7675" max="7675" width="22.85546875" style="51" customWidth="1"/>
    <col min="7676" max="7676" width="20.7109375" style="51" customWidth="1"/>
    <col min="7677" max="7677" width="16.7109375" style="51" customWidth="1"/>
    <col min="7678" max="7917" width="10.7109375" style="51"/>
    <col min="7918" max="7922" width="15.7109375" style="51" customWidth="1"/>
    <col min="7923" max="7926" width="12.7109375" style="51" customWidth="1"/>
    <col min="7927" max="7930" width="15.7109375" style="51" customWidth="1"/>
    <col min="7931" max="7931" width="22.85546875" style="51" customWidth="1"/>
    <col min="7932" max="7932" width="20.7109375" style="51" customWidth="1"/>
    <col min="7933" max="7933" width="16.7109375" style="51" customWidth="1"/>
    <col min="7934" max="8173" width="10.7109375" style="51"/>
    <col min="8174" max="8178" width="15.7109375" style="51" customWidth="1"/>
    <col min="8179" max="8182" width="12.7109375" style="51" customWidth="1"/>
    <col min="8183" max="8186" width="15.7109375" style="51" customWidth="1"/>
    <col min="8187" max="8187" width="22.85546875" style="51" customWidth="1"/>
    <col min="8188" max="8188" width="20.7109375" style="51" customWidth="1"/>
    <col min="8189" max="8189" width="16.7109375" style="51" customWidth="1"/>
    <col min="8190" max="8429" width="10.7109375" style="51"/>
    <col min="8430" max="8434" width="15.7109375" style="51" customWidth="1"/>
    <col min="8435" max="8438" width="12.7109375" style="51" customWidth="1"/>
    <col min="8439" max="8442" width="15.7109375" style="51" customWidth="1"/>
    <col min="8443" max="8443" width="22.85546875" style="51" customWidth="1"/>
    <col min="8444" max="8444" width="20.7109375" style="51" customWidth="1"/>
    <col min="8445" max="8445" width="16.7109375" style="51" customWidth="1"/>
    <col min="8446" max="8685" width="10.7109375" style="51"/>
    <col min="8686" max="8690" width="15.7109375" style="51" customWidth="1"/>
    <col min="8691" max="8694" width="12.7109375" style="51" customWidth="1"/>
    <col min="8695" max="8698" width="15.7109375" style="51" customWidth="1"/>
    <col min="8699" max="8699" width="22.85546875" style="51" customWidth="1"/>
    <col min="8700" max="8700" width="20.7109375" style="51" customWidth="1"/>
    <col min="8701" max="8701" width="16.7109375" style="51" customWidth="1"/>
    <col min="8702" max="8941" width="10.7109375" style="51"/>
    <col min="8942" max="8946" width="15.7109375" style="51" customWidth="1"/>
    <col min="8947" max="8950" width="12.7109375" style="51" customWidth="1"/>
    <col min="8951" max="8954" width="15.7109375" style="51" customWidth="1"/>
    <col min="8955" max="8955" width="22.85546875" style="51" customWidth="1"/>
    <col min="8956" max="8956" width="20.7109375" style="51" customWidth="1"/>
    <col min="8957" max="8957" width="16.7109375" style="51" customWidth="1"/>
    <col min="8958" max="9197" width="10.7109375" style="51"/>
    <col min="9198" max="9202" width="15.7109375" style="51" customWidth="1"/>
    <col min="9203" max="9206" width="12.7109375" style="51" customWidth="1"/>
    <col min="9207" max="9210" width="15.7109375" style="51" customWidth="1"/>
    <col min="9211" max="9211" width="22.85546875" style="51" customWidth="1"/>
    <col min="9212" max="9212" width="20.7109375" style="51" customWidth="1"/>
    <col min="9213" max="9213" width="16.7109375" style="51" customWidth="1"/>
    <col min="9214" max="9453" width="10.7109375" style="51"/>
    <col min="9454" max="9458" width="15.7109375" style="51" customWidth="1"/>
    <col min="9459" max="9462" width="12.7109375" style="51" customWidth="1"/>
    <col min="9463" max="9466" width="15.7109375" style="51" customWidth="1"/>
    <col min="9467" max="9467" width="22.85546875" style="51" customWidth="1"/>
    <col min="9468" max="9468" width="20.7109375" style="51" customWidth="1"/>
    <col min="9469" max="9469" width="16.7109375" style="51" customWidth="1"/>
    <col min="9470" max="9709" width="10.7109375" style="51"/>
    <col min="9710" max="9714" width="15.7109375" style="51" customWidth="1"/>
    <col min="9715" max="9718" width="12.7109375" style="51" customWidth="1"/>
    <col min="9719" max="9722" width="15.7109375" style="51" customWidth="1"/>
    <col min="9723" max="9723" width="22.85546875" style="51" customWidth="1"/>
    <col min="9724" max="9724" width="20.7109375" style="51" customWidth="1"/>
    <col min="9725" max="9725" width="16.7109375" style="51" customWidth="1"/>
    <col min="9726" max="9965" width="10.7109375" style="51"/>
    <col min="9966" max="9970" width="15.7109375" style="51" customWidth="1"/>
    <col min="9971" max="9974" width="12.7109375" style="51" customWidth="1"/>
    <col min="9975" max="9978" width="15.7109375" style="51" customWidth="1"/>
    <col min="9979" max="9979" width="22.85546875" style="51" customWidth="1"/>
    <col min="9980" max="9980" width="20.7109375" style="51" customWidth="1"/>
    <col min="9981" max="9981" width="16.7109375" style="51" customWidth="1"/>
    <col min="9982" max="10221" width="10.7109375" style="51"/>
    <col min="10222" max="10226" width="15.7109375" style="51" customWidth="1"/>
    <col min="10227" max="10230" width="12.7109375" style="51" customWidth="1"/>
    <col min="10231" max="10234" width="15.7109375" style="51" customWidth="1"/>
    <col min="10235" max="10235" width="22.85546875" style="51" customWidth="1"/>
    <col min="10236" max="10236" width="20.7109375" style="51" customWidth="1"/>
    <col min="10237" max="10237" width="16.7109375" style="51" customWidth="1"/>
    <col min="10238" max="10477" width="10.7109375" style="51"/>
    <col min="10478" max="10482" width="15.7109375" style="51" customWidth="1"/>
    <col min="10483" max="10486" width="12.7109375" style="51" customWidth="1"/>
    <col min="10487" max="10490" width="15.7109375" style="51" customWidth="1"/>
    <col min="10491" max="10491" width="22.85546875" style="51" customWidth="1"/>
    <col min="10492" max="10492" width="20.7109375" style="51" customWidth="1"/>
    <col min="10493" max="10493" width="16.7109375" style="51" customWidth="1"/>
    <col min="10494" max="10733" width="10.7109375" style="51"/>
    <col min="10734" max="10738" width="15.7109375" style="51" customWidth="1"/>
    <col min="10739" max="10742" width="12.7109375" style="51" customWidth="1"/>
    <col min="10743" max="10746" width="15.7109375" style="51" customWidth="1"/>
    <col min="10747" max="10747" width="22.85546875" style="51" customWidth="1"/>
    <col min="10748" max="10748" width="20.7109375" style="51" customWidth="1"/>
    <col min="10749" max="10749" width="16.7109375" style="51" customWidth="1"/>
    <col min="10750" max="10989" width="10.7109375" style="51"/>
    <col min="10990" max="10994" width="15.7109375" style="51" customWidth="1"/>
    <col min="10995" max="10998" width="12.7109375" style="51" customWidth="1"/>
    <col min="10999" max="11002" width="15.7109375" style="51" customWidth="1"/>
    <col min="11003" max="11003" width="22.85546875" style="51" customWidth="1"/>
    <col min="11004" max="11004" width="20.7109375" style="51" customWidth="1"/>
    <col min="11005" max="11005" width="16.7109375" style="51" customWidth="1"/>
    <col min="11006" max="11245" width="10.7109375" style="51"/>
    <col min="11246" max="11250" width="15.7109375" style="51" customWidth="1"/>
    <col min="11251" max="11254" width="12.7109375" style="51" customWidth="1"/>
    <col min="11255" max="11258" width="15.7109375" style="51" customWidth="1"/>
    <col min="11259" max="11259" width="22.85546875" style="51" customWidth="1"/>
    <col min="11260" max="11260" width="20.7109375" style="51" customWidth="1"/>
    <col min="11261" max="11261" width="16.7109375" style="51" customWidth="1"/>
    <col min="11262" max="11501" width="10.7109375" style="51"/>
    <col min="11502" max="11506" width="15.7109375" style="51" customWidth="1"/>
    <col min="11507" max="11510" width="12.7109375" style="51" customWidth="1"/>
    <col min="11511" max="11514" width="15.7109375" style="51" customWidth="1"/>
    <col min="11515" max="11515" width="22.85546875" style="51" customWidth="1"/>
    <col min="11516" max="11516" width="20.7109375" style="51" customWidth="1"/>
    <col min="11517" max="11517" width="16.7109375" style="51" customWidth="1"/>
    <col min="11518" max="11757" width="10.7109375" style="51"/>
    <col min="11758" max="11762" width="15.7109375" style="51" customWidth="1"/>
    <col min="11763" max="11766" width="12.7109375" style="51" customWidth="1"/>
    <col min="11767" max="11770" width="15.7109375" style="51" customWidth="1"/>
    <col min="11771" max="11771" width="22.85546875" style="51" customWidth="1"/>
    <col min="11772" max="11772" width="20.7109375" style="51" customWidth="1"/>
    <col min="11773" max="11773" width="16.7109375" style="51" customWidth="1"/>
    <col min="11774" max="12013" width="10.7109375" style="51"/>
    <col min="12014" max="12018" width="15.7109375" style="51" customWidth="1"/>
    <col min="12019" max="12022" width="12.7109375" style="51" customWidth="1"/>
    <col min="12023" max="12026" width="15.7109375" style="51" customWidth="1"/>
    <col min="12027" max="12027" width="22.85546875" style="51" customWidth="1"/>
    <col min="12028" max="12028" width="20.7109375" style="51" customWidth="1"/>
    <col min="12029" max="12029" width="16.7109375" style="51" customWidth="1"/>
    <col min="12030" max="12269" width="10.7109375" style="51"/>
    <col min="12270" max="12274" width="15.7109375" style="51" customWidth="1"/>
    <col min="12275" max="12278" width="12.7109375" style="51" customWidth="1"/>
    <col min="12279" max="12282" width="15.7109375" style="51" customWidth="1"/>
    <col min="12283" max="12283" width="22.85546875" style="51" customWidth="1"/>
    <col min="12284" max="12284" width="20.7109375" style="51" customWidth="1"/>
    <col min="12285" max="12285" width="16.7109375" style="51" customWidth="1"/>
    <col min="12286" max="12525" width="10.7109375" style="51"/>
    <col min="12526" max="12530" width="15.7109375" style="51" customWidth="1"/>
    <col min="12531" max="12534" width="12.7109375" style="51" customWidth="1"/>
    <col min="12535" max="12538" width="15.7109375" style="51" customWidth="1"/>
    <col min="12539" max="12539" width="22.85546875" style="51" customWidth="1"/>
    <col min="12540" max="12540" width="20.7109375" style="51" customWidth="1"/>
    <col min="12541" max="12541" width="16.7109375" style="51" customWidth="1"/>
    <col min="12542" max="12781" width="10.7109375" style="51"/>
    <col min="12782" max="12786" width="15.7109375" style="51" customWidth="1"/>
    <col min="12787" max="12790" width="12.7109375" style="51" customWidth="1"/>
    <col min="12791" max="12794" width="15.7109375" style="51" customWidth="1"/>
    <col min="12795" max="12795" width="22.85546875" style="51" customWidth="1"/>
    <col min="12796" max="12796" width="20.7109375" style="51" customWidth="1"/>
    <col min="12797" max="12797" width="16.7109375" style="51" customWidth="1"/>
    <col min="12798" max="13037" width="10.7109375" style="51"/>
    <col min="13038" max="13042" width="15.7109375" style="51" customWidth="1"/>
    <col min="13043" max="13046" width="12.7109375" style="51" customWidth="1"/>
    <col min="13047" max="13050" width="15.7109375" style="51" customWidth="1"/>
    <col min="13051" max="13051" width="22.85546875" style="51" customWidth="1"/>
    <col min="13052" max="13052" width="20.7109375" style="51" customWidth="1"/>
    <col min="13053" max="13053" width="16.7109375" style="51" customWidth="1"/>
    <col min="13054" max="13293" width="10.7109375" style="51"/>
    <col min="13294" max="13298" width="15.7109375" style="51" customWidth="1"/>
    <col min="13299" max="13302" width="12.7109375" style="51" customWidth="1"/>
    <col min="13303" max="13306" width="15.7109375" style="51" customWidth="1"/>
    <col min="13307" max="13307" width="22.85546875" style="51" customWidth="1"/>
    <col min="13308" max="13308" width="20.7109375" style="51" customWidth="1"/>
    <col min="13309" max="13309" width="16.7109375" style="51" customWidth="1"/>
    <col min="13310" max="13549" width="10.7109375" style="51"/>
    <col min="13550" max="13554" width="15.7109375" style="51" customWidth="1"/>
    <col min="13555" max="13558" width="12.7109375" style="51" customWidth="1"/>
    <col min="13559" max="13562" width="15.7109375" style="51" customWidth="1"/>
    <col min="13563" max="13563" width="22.85546875" style="51" customWidth="1"/>
    <col min="13564" max="13564" width="20.7109375" style="51" customWidth="1"/>
    <col min="13565" max="13565" width="16.7109375" style="51" customWidth="1"/>
    <col min="13566" max="13805" width="10.7109375" style="51"/>
    <col min="13806" max="13810" width="15.7109375" style="51" customWidth="1"/>
    <col min="13811" max="13814" width="12.7109375" style="51" customWidth="1"/>
    <col min="13815" max="13818" width="15.7109375" style="51" customWidth="1"/>
    <col min="13819" max="13819" width="22.85546875" style="51" customWidth="1"/>
    <col min="13820" max="13820" width="20.7109375" style="51" customWidth="1"/>
    <col min="13821" max="13821" width="16.7109375" style="51" customWidth="1"/>
    <col min="13822" max="14061" width="10.7109375" style="51"/>
    <col min="14062" max="14066" width="15.7109375" style="51" customWidth="1"/>
    <col min="14067" max="14070" width="12.7109375" style="51" customWidth="1"/>
    <col min="14071" max="14074" width="15.7109375" style="51" customWidth="1"/>
    <col min="14075" max="14075" width="22.85546875" style="51" customWidth="1"/>
    <col min="14076" max="14076" width="20.7109375" style="51" customWidth="1"/>
    <col min="14077" max="14077" width="16.7109375" style="51" customWidth="1"/>
    <col min="14078" max="14317" width="10.7109375" style="51"/>
    <col min="14318" max="14322" width="15.7109375" style="51" customWidth="1"/>
    <col min="14323" max="14326" width="12.7109375" style="51" customWidth="1"/>
    <col min="14327" max="14330" width="15.7109375" style="51" customWidth="1"/>
    <col min="14331" max="14331" width="22.85546875" style="51" customWidth="1"/>
    <col min="14332" max="14332" width="20.7109375" style="51" customWidth="1"/>
    <col min="14333" max="14333" width="16.7109375" style="51" customWidth="1"/>
    <col min="14334" max="14573" width="10.7109375" style="51"/>
    <col min="14574" max="14578" width="15.7109375" style="51" customWidth="1"/>
    <col min="14579" max="14582" width="12.7109375" style="51" customWidth="1"/>
    <col min="14583" max="14586" width="15.7109375" style="51" customWidth="1"/>
    <col min="14587" max="14587" width="22.85546875" style="51" customWidth="1"/>
    <col min="14588" max="14588" width="20.7109375" style="51" customWidth="1"/>
    <col min="14589" max="14589" width="16.7109375" style="51" customWidth="1"/>
    <col min="14590" max="14829" width="10.7109375" style="51"/>
    <col min="14830" max="14834" width="15.7109375" style="51" customWidth="1"/>
    <col min="14835" max="14838" width="12.7109375" style="51" customWidth="1"/>
    <col min="14839" max="14842" width="15.7109375" style="51" customWidth="1"/>
    <col min="14843" max="14843" width="22.85546875" style="51" customWidth="1"/>
    <col min="14844" max="14844" width="20.7109375" style="51" customWidth="1"/>
    <col min="14845" max="14845" width="16.7109375" style="51" customWidth="1"/>
    <col min="14846" max="15085" width="10.7109375" style="51"/>
    <col min="15086" max="15090" width="15.7109375" style="51" customWidth="1"/>
    <col min="15091" max="15094" width="12.7109375" style="51" customWidth="1"/>
    <col min="15095" max="15098" width="15.7109375" style="51" customWidth="1"/>
    <col min="15099" max="15099" width="22.85546875" style="51" customWidth="1"/>
    <col min="15100" max="15100" width="20.7109375" style="51" customWidth="1"/>
    <col min="15101" max="15101" width="16.7109375" style="51" customWidth="1"/>
    <col min="15102" max="15341" width="10.7109375" style="51"/>
    <col min="15342" max="15346" width="15.7109375" style="51" customWidth="1"/>
    <col min="15347" max="15350" width="12.7109375" style="51" customWidth="1"/>
    <col min="15351" max="15354" width="15.7109375" style="51" customWidth="1"/>
    <col min="15355" max="15355" width="22.85546875" style="51" customWidth="1"/>
    <col min="15356" max="15356" width="20.7109375" style="51" customWidth="1"/>
    <col min="15357" max="15357" width="16.7109375" style="51" customWidth="1"/>
    <col min="15358" max="15597" width="10.7109375" style="51"/>
    <col min="15598" max="15602" width="15.7109375" style="51" customWidth="1"/>
    <col min="15603" max="15606" width="12.7109375" style="51" customWidth="1"/>
    <col min="15607" max="15610" width="15.7109375" style="51" customWidth="1"/>
    <col min="15611" max="15611" width="22.85546875" style="51" customWidth="1"/>
    <col min="15612" max="15612" width="20.7109375" style="51" customWidth="1"/>
    <col min="15613" max="15613" width="16.7109375" style="51" customWidth="1"/>
    <col min="15614" max="15853" width="10.7109375" style="51"/>
    <col min="15854" max="15858" width="15.7109375" style="51" customWidth="1"/>
    <col min="15859" max="15862" width="12.7109375" style="51" customWidth="1"/>
    <col min="15863" max="15866" width="15.7109375" style="51" customWidth="1"/>
    <col min="15867" max="15867" width="22.85546875" style="51" customWidth="1"/>
    <col min="15868" max="15868" width="20.7109375" style="51" customWidth="1"/>
    <col min="15869" max="15869" width="16.7109375" style="51" customWidth="1"/>
    <col min="15870" max="16109" width="10.7109375" style="51"/>
    <col min="16110" max="16114" width="15.7109375" style="51" customWidth="1"/>
    <col min="16115" max="16118" width="12.7109375" style="51" customWidth="1"/>
    <col min="16119" max="16122" width="15.7109375" style="51" customWidth="1"/>
    <col min="16123" max="16123" width="22.85546875" style="51" customWidth="1"/>
    <col min="16124" max="16124" width="20.7109375" style="51" customWidth="1"/>
    <col min="16125" max="16125" width="16.7109375" style="51" customWidth="1"/>
    <col min="16126" max="16384" width="10.7109375" style="51"/>
  </cols>
  <sheetData>
    <row r="1" spans="1:20" ht="3" customHeight="1" x14ac:dyDescent="0.25"/>
    <row r="2" spans="1:20" ht="15" customHeight="1" x14ac:dyDescent="0.25">
      <c r="S2" s="133"/>
      <c r="T2" s="131" t="s">
        <v>64</v>
      </c>
    </row>
    <row r="3" spans="1:20" s="10" customFormat="1" ht="18.75" customHeight="1" x14ac:dyDescent="0.2">
      <c r="A3" s="16"/>
      <c r="H3" s="14"/>
      <c r="S3" s="134"/>
      <c r="T3" s="132" t="s">
        <v>9</v>
      </c>
    </row>
    <row r="4" spans="1:20" s="10" customFormat="1" ht="18.75" customHeight="1" x14ac:dyDescent="0.25">
      <c r="A4" s="51"/>
      <c r="B4" s="51"/>
      <c r="C4" s="51"/>
      <c r="D4" s="51"/>
      <c r="E4" s="51"/>
      <c r="F4" s="51"/>
      <c r="G4" s="51"/>
      <c r="H4" s="51"/>
      <c r="I4" s="51"/>
      <c r="J4" s="51"/>
      <c r="K4" s="51"/>
      <c r="L4" s="51"/>
      <c r="M4" s="51"/>
      <c r="N4" s="51"/>
      <c r="O4" s="51"/>
      <c r="P4" s="51"/>
      <c r="Q4" s="51"/>
      <c r="R4" s="51"/>
      <c r="S4" s="133"/>
      <c r="T4" s="131" t="s">
        <v>64</v>
      </c>
    </row>
    <row r="5" spans="1:20" s="10" customFormat="1" ht="18.75" customHeight="1" x14ac:dyDescent="0.2">
      <c r="A5" s="16"/>
      <c r="H5" s="14"/>
      <c r="S5" s="134"/>
      <c r="T5" s="132" t="s">
        <v>9</v>
      </c>
    </row>
    <row r="6" spans="1:20" s="10" customFormat="1" ht="15" x14ac:dyDescent="0.2">
      <c r="A6" s="16"/>
      <c r="H6" s="14"/>
      <c r="S6" s="134"/>
      <c r="T6" s="132" t="s">
        <v>63</v>
      </c>
    </row>
    <row r="7" spans="1:20" s="10" customFormat="1" ht="18.75" x14ac:dyDescent="0.3">
      <c r="A7" s="16"/>
      <c r="H7" s="14"/>
      <c r="T7" s="13"/>
    </row>
    <row r="8" spans="1:20" s="10" customFormat="1" x14ac:dyDescent="0.2">
      <c r="A8" s="270" t="s">
        <v>512</v>
      </c>
      <c r="B8" s="270"/>
      <c r="C8" s="270"/>
      <c r="D8" s="270"/>
      <c r="E8" s="270"/>
      <c r="F8" s="270"/>
      <c r="G8" s="270"/>
      <c r="H8" s="270"/>
      <c r="I8" s="270"/>
      <c r="J8" s="270"/>
      <c r="K8" s="270"/>
      <c r="L8" s="270"/>
      <c r="M8" s="270"/>
      <c r="N8" s="270"/>
      <c r="O8" s="270"/>
      <c r="P8" s="270"/>
      <c r="Q8" s="270"/>
      <c r="R8" s="270"/>
      <c r="S8" s="270"/>
      <c r="T8" s="270"/>
    </row>
    <row r="9" spans="1:20" s="10" customFormat="1" ht="7.5" customHeight="1" x14ac:dyDescent="0.2">
      <c r="A9" s="15"/>
      <c r="H9" s="14"/>
    </row>
    <row r="10" spans="1:20" s="10" customFormat="1" ht="18.75" customHeight="1" x14ac:dyDescent="0.2">
      <c r="A10" s="274" t="s">
        <v>8</v>
      </c>
      <c r="B10" s="274"/>
      <c r="C10" s="274"/>
      <c r="D10" s="274"/>
      <c r="E10" s="274"/>
      <c r="F10" s="274"/>
      <c r="G10" s="274"/>
      <c r="H10" s="274"/>
      <c r="I10" s="274"/>
      <c r="J10" s="274"/>
      <c r="K10" s="274"/>
      <c r="L10" s="274"/>
      <c r="M10" s="274"/>
      <c r="N10" s="274"/>
      <c r="O10" s="274"/>
      <c r="P10" s="274"/>
      <c r="Q10" s="274"/>
      <c r="R10" s="274"/>
      <c r="S10" s="274"/>
      <c r="T10" s="274"/>
    </row>
    <row r="11" spans="1:20" s="10" customFormat="1" ht="18.75" customHeight="1" x14ac:dyDescent="0.2">
      <c r="A11" s="274"/>
      <c r="B11" s="274"/>
      <c r="C11" s="274"/>
      <c r="D11" s="274"/>
      <c r="E11" s="274"/>
      <c r="F11" s="274"/>
      <c r="G11" s="274"/>
      <c r="H11" s="274"/>
      <c r="I11" s="274"/>
      <c r="J11" s="274"/>
      <c r="K11" s="274"/>
      <c r="L11" s="274"/>
      <c r="M11" s="274"/>
      <c r="N11" s="274"/>
      <c r="O11" s="274"/>
      <c r="P11" s="274"/>
      <c r="Q11" s="274"/>
      <c r="R11" s="274"/>
      <c r="S11" s="274"/>
      <c r="T11" s="274"/>
    </row>
    <row r="12" spans="1:20" s="10" customFormat="1" ht="9.75" customHeight="1" x14ac:dyDescent="0.2">
      <c r="A12" s="275" t="str">
        <f>'1. паспорт местоположение'!A8:C8</f>
        <v xml:space="preserve">                                                                                                     ООО ХК "СДС-Энерго"                                                                                                            </v>
      </c>
      <c r="B12" s="275"/>
      <c r="C12" s="275"/>
      <c r="D12" s="275"/>
      <c r="E12" s="275"/>
      <c r="F12" s="275"/>
      <c r="G12" s="275"/>
      <c r="H12" s="275"/>
      <c r="I12" s="275"/>
      <c r="J12" s="275"/>
      <c r="K12" s="275"/>
      <c r="L12" s="275"/>
      <c r="M12" s="275"/>
      <c r="N12" s="275"/>
      <c r="O12" s="275"/>
      <c r="P12" s="275"/>
      <c r="Q12" s="275"/>
      <c r="R12" s="275"/>
      <c r="S12" s="275"/>
      <c r="T12" s="275"/>
    </row>
    <row r="13" spans="1:20" s="10" customFormat="1" ht="18.75" customHeight="1" x14ac:dyDescent="0.2">
      <c r="A13" s="271" t="s">
        <v>7</v>
      </c>
      <c r="B13" s="271"/>
      <c r="C13" s="271"/>
      <c r="D13" s="271"/>
      <c r="E13" s="271"/>
      <c r="F13" s="271"/>
      <c r="G13" s="271"/>
      <c r="H13" s="271"/>
      <c r="I13" s="271"/>
      <c r="J13" s="271"/>
      <c r="K13" s="271"/>
      <c r="L13" s="271"/>
      <c r="M13" s="271"/>
      <c r="N13" s="271"/>
      <c r="O13" s="271"/>
      <c r="P13" s="271"/>
      <c r="Q13" s="271"/>
      <c r="R13" s="271"/>
      <c r="S13" s="271"/>
      <c r="T13" s="271"/>
    </row>
    <row r="14" spans="1:20" s="10" customFormat="1" ht="18.75" customHeight="1" x14ac:dyDescent="0.2">
      <c r="A14" s="274"/>
      <c r="B14" s="274"/>
      <c r="C14" s="274"/>
      <c r="D14" s="274"/>
      <c r="E14" s="274"/>
      <c r="F14" s="274"/>
      <c r="G14" s="274"/>
      <c r="H14" s="274"/>
      <c r="I14" s="274"/>
      <c r="J14" s="274"/>
      <c r="K14" s="274"/>
      <c r="L14" s="274"/>
      <c r="M14" s="274"/>
      <c r="N14" s="274"/>
      <c r="O14" s="274"/>
      <c r="P14" s="274"/>
      <c r="Q14" s="274"/>
      <c r="R14" s="274"/>
      <c r="S14" s="274"/>
      <c r="T14" s="274"/>
    </row>
    <row r="15" spans="1:20" s="7" customFormat="1" ht="15.75" customHeight="1" x14ac:dyDescent="0.2">
      <c r="A15" s="275" t="str">
        <f>'1. паспорт местоположение'!A10:C10</f>
        <v>J_1.6.4, L_1.6.11, M_1.6.12 O_1.6.13</v>
      </c>
      <c r="B15" s="275"/>
      <c r="C15" s="275"/>
      <c r="D15" s="275"/>
      <c r="E15" s="275"/>
      <c r="F15" s="275"/>
      <c r="G15" s="275"/>
      <c r="H15" s="275"/>
      <c r="I15" s="275"/>
      <c r="J15" s="275"/>
      <c r="K15" s="275"/>
      <c r="L15" s="275"/>
      <c r="M15" s="275"/>
      <c r="N15" s="275"/>
      <c r="O15" s="275"/>
      <c r="P15" s="275"/>
      <c r="Q15" s="275"/>
      <c r="R15" s="275"/>
      <c r="S15" s="275"/>
      <c r="T15" s="275"/>
    </row>
    <row r="16" spans="1:20" s="2" customFormat="1" x14ac:dyDescent="0.2">
      <c r="A16" s="271" t="s">
        <v>6</v>
      </c>
      <c r="B16" s="271"/>
      <c r="C16" s="271"/>
      <c r="D16" s="271"/>
      <c r="E16" s="271"/>
      <c r="F16" s="271"/>
      <c r="G16" s="271"/>
      <c r="H16" s="271"/>
      <c r="I16" s="271"/>
      <c r="J16" s="271"/>
      <c r="K16" s="271"/>
      <c r="L16" s="271"/>
      <c r="M16" s="271"/>
      <c r="N16" s="271"/>
      <c r="O16" s="271"/>
      <c r="P16" s="271"/>
      <c r="Q16" s="271"/>
      <c r="R16" s="271"/>
      <c r="S16" s="271"/>
      <c r="T16" s="271"/>
    </row>
    <row r="17" spans="1:113" s="2" customFormat="1" ht="15" customHeight="1" x14ac:dyDescent="0.2">
      <c r="A17" s="282"/>
      <c r="B17" s="282"/>
      <c r="C17" s="282"/>
      <c r="D17" s="282"/>
      <c r="E17" s="282"/>
      <c r="F17" s="282"/>
      <c r="G17" s="282"/>
      <c r="H17" s="282"/>
      <c r="I17" s="282"/>
      <c r="J17" s="282"/>
      <c r="K17" s="282"/>
      <c r="L17" s="282"/>
      <c r="M17" s="282"/>
      <c r="N17" s="282"/>
      <c r="O17" s="282"/>
      <c r="P17" s="282"/>
      <c r="Q17" s="282"/>
      <c r="R17" s="282"/>
      <c r="S17" s="282"/>
      <c r="T17" s="282"/>
    </row>
    <row r="18" spans="1:113" s="2" customFormat="1" ht="32.25" customHeight="1" x14ac:dyDescent="0.2">
      <c r="A18" s="298" t="str">
        <f>'1. паспорт местоположение'!A12:C12</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8" s="298"/>
      <c r="C18" s="298"/>
      <c r="D18" s="298"/>
      <c r="E18" s="298"/>
      <c r="F18" s="298"/>
      <c r="G18" s="298"/>
      <c r="H18" s="298"/>
      <c r="I18" s="298"/>
      <c r="J18" s="298"/>
      <c r="K18" s="298"/>
      <c r="L18" s="298"/>
      <c r="M18" s="298"/>
      <c r="N18" s="298"/>
      <c r="O18" s="298"/>
      <c r="P18" s="298"/>
      <c r="Q18" s="298"/>
      <c r="R18" s="298"/>
      <c r="S18" s="298"/>
      <c r="T18" s="298"/>
    </row>
    <row r="19" spans="1:113" s="2" customFormat="1" ht="15" customHeight="1" x14ac:dyDescent="0.2">
      <c r="A19" s="271" t="s">
        <v>5</v>
      </c>
      <c r="B19" s="271"/>
      <c r="C19" s="271"/>
      <c r="D19" s="271"/>
      <c r="E19" s="271"/>
      <c r="F19" s="271"/>
      <c r="G19" s="271"/>
      <c r="H19" s="271"/>
      <c r="I19" s="271"/>
      <c r="J19" s="271"/>
      <c r="K19" s="271"/>
      <c r="L19" s="271"/>
      <c r="M19" s="271"/>
      <c r="N19" s="271"/>
      <c r="O19" s="271"/>
      <c r="P19" s="271"/>
      <c r="Q19" s="271"/>
      <c r="R19" s="271"/>
      <c r="S19" s="271"/>
      <c r="T19" s="271"/>
    </row>
    <row r="20" spans="1:113" s="59" customFormat="1" ht="9.75" customHeight="1" x14ac:dyDescent="0.25">
      <c r="A20" s="278"/>
      <c r="B20" s="278"/>
      <c r="C20" s="278"/>
      <c r="D20" s="278"/>
      <c r="E20" s="278"/>
      <c r="F20" s="278"/>
      <c r="G20" s="278"/>
      <c r="H20" s="278"/>
      <c r="I20" s="278"/>
      <c r="J20" s="278"/>
      <c r="K20" s="278"/>
      <c r="L20" s="278"/>
      <c r="M20" s="278"/>
      <c r="N20" s="278"/>
      <c r="O20" s="278"/>
      <c r="P20" s="278"/>
      <c r="Q20" s="278"/>
      <c r="R20" s="278"/>
      <c r="S20" s="278"/>
      <c r="T20" s="278"/>
    </row>
    <row r="21" spans="1:113" ht="46.5" customHeight="1" x14ac:dyDescent="0.25">
      <c r="A21" s="273" t="s">
        <v>427</v>
      </c>
      <c r="B21" s="273"/>
      <c r="C21" s="273"/>
      <c r="D21" s="273"/>
      <c r="E21" s="273"/>
      <c r="F21" s="273"/>
      <c r="G21" s="273"/>
      <c r="H21" s="273"/>
      <c r="I21" s="273"/>
      <c r="J21" s="273"/>
      <c r="K21" s="273"/>
      <c r="L21" s="273"/>
      <c r="M21" s="273"/>
      <c r="N21" s="273"/>
      <c r="O21" s="273"/>
      <c r="P21" s="273"/>
      <c r="Q21" s="273"/>
      <c r="R21" s="273"/>
      <c r="S21" s="273"/>
      <c r="T21" s="273"/>
    </row>
    <row r="22" spans="1:113" x14ac:dyDescent="0.25">
      <c r="A22" s="284"/>
      <c r="B22" s="284"/>
      <c r="C22" s="284"/>
      <c r="D22" s="284"/>
      <c r="E22" s="284"/>
      <c r="F22" s="284"/>
      <c r="G22" s="284"/>
      <c r="H22" s="284"/>
      <c r="I22" s="284"/>
      <c r="J22" s="284"/>
      <c r="K22" s="284"/>
      <c r="L22" s="284"/>
      <c r="M22" s="284"/>
      <c r="N22" s="284"/>
      <c r="O22" s="284"/>
      <c r="P22" s="284"/>
      <c r="Q22" s="284"/>
      <c r="R22" s="284"/>
      <c r="S22" s="284"/>
      <c r="T22" s="284"/>
    </row>
    <row r="23" spans="1:113" ht="48.75" customHeight="1" x14ac:dyDescent="0.25">
      <c r="A23" s="285" t="s">
        <v>4</v>
      </c>
      <c r="B23" s="288" t="s">
        <v>209</v>
      </c>
      <c r="C23" s="289"/>
      <c r="D23" s="292" t="s">
        <v>107</v>
      </c>
      <c r="E23" s="288" t="s">
        <v>456</v>
      </c>
      <c r="F23" s="289"/>
      <c r="G23" s="288" t="s">
        <v>229</v>
      </c>
      <c r="H23" s="289"/>
      <c r="I23" s="288" t="s">
        <v>106</v>
      </c>
      <c r="J23" s="289"/>
      <c r="K23" s="292" t="s">
        <v>105</v>
      </c>
      <c r="L23" s="288" t="s">
        <v>104</v>
      </c>
      <c r="M23" s="289"/>
      <c r="N23" s="288" t="s">
        <v>452</v>
      </c>
      <c r="O23" s="289"/>
      <c r="P23" s="292" t="s">
        <v>103</v>
      </c>
      <c r="Q23" s="295" t="s">
        <v>102</v>
      </c>
      <c r="R23" s="296"/>
      <c r="S23" s="295" t="s">
        <v>101</v>
      </c>
      <c r="T23" s="297"/>
    </row>
    <row r="24" spans="1:113" ht="141.75" x14ac:dyDescent="0.25">
      <c r="A24" s="286"/>
      <c r="B24" s="290"/>
      <c r="C24" s="291"/>
      <c r="D24" s="293"/>
      <c r="E24" s="290"/>
      <c r="F24" s="291"/>
      <c r="G24" s="290"/>
      <c r="H24" s="291"/>
      <c r="I24" s="290"/>
      <c r="J24" s="291"/>
      <c r="K24" s="294"/>
      <c r="L24" s="290"/>
      <c r="M24" s="291"/>
      <c r="N24" s="290"/>
      <c r="O24" s="291"/>
      <c r="P24" s="294"/>
      <c r="Q24" s="84" t="s">
        <v>100</v>
      </c>
      <c r="R24" s="84" t="s">
        <v>426</v>
      </c>
      <c r="S24" s="84" t="s">
        <v>99</v>
      </c>
      <c r="T24" s="84" t="s">
        <v>98</v>
      </c>
    </row>
    <row r="25" spans="1:113" s="59" customFormat="1" ht="24" customHeight="1" x14ac:dyDescent="0.25">
      <c r="A25" s="287"/>
      <c r="B25" s="125" t="s">
        <v>96</v>
      </c>
      <c r="C25" s="125" t="s">
        <v>97</v>
      </c>
      <c r="D25" s="294"/>
      <c r="E25" s="125" t="s">
        <v>96</v>
      </c>
      <c r="F25" s="125" t="s">
        <v>97</v>
      </c>
      <c r="G25" s="125" t="s">
        <v>96</v>
      </c>
      <c r="H25" s="125" t="s">
        <v>97</v>
      </c>
      <c r="I25" s="125" t="s">
        <v>96</v>
      </c>
      <c r="J25" s="125" t="s">
        <v>97</v>
      </c>
      <c r="K25" s="125" t="s">
        <v>96</v>
      </c>
      <c r="L25" s="125" t="s">
        <v>96</v>
      </c>
      <c r="M25" s="125" t="s">
        <v>97</v>
      </c>
      <c r="N25" s="125" t="s">
        <v>96</v>
      </c>
      <c r="O25" s="125" t="s">
        <v>97</v>
      </c>
      <c r="P25" s="178" t="s">
        <v>96</v>
      </c>
      <c r="Q25" s="84" t="s">
        <v>96</v>
      </c>
      <c r="R25" s="84" t="s">
        <v>96</v>
      </c>
      <c r="S25" s="84" t="s">
        <v>96</v>
      </c>
      <c r="T25" s="84" t="s">
        <v>96</v>
      </c>
    </row>
    <row r="26" spans="1:113" ht="3" customHeight="1" x14ac:dyDescent="0.25">
      <c r="A26" s="60">
        <v>1</v>
      </c>
      <c r="B26" s="60">
        <v>2</v>
      </c>
      <c r="C26" s="60">
        <v>3</v>
      </c>
      <c r="D26" s="60">
        <v>4</v>
      </c>
      <c r="E26" s="60">
        <v>5</v>
      </c>
      <c r="F26" s="60">
        <v>6</v>
      </c>
      <c r="G26" s="60">
        <v>7</v>
      </c>
      <c r="H26" s="60">
        <v>8</v>
      </c>
      <c r="I26" s="60">
        <v>9</v>
      </c>
      <c r="J26" s="60">
        <v>10</v>
      </c>
      <c r="K26" s="60">
        <v>11</v>
      </c>
      <c r="L26" s="60">
        <v>12</v>
      </c>
      <c r="M26" s="60">
        <v>13</v>
      </c>
      <c r="N26" s="60">
        <v>14</v>
      </c>
      <c r="O26" s="60">
        <v>15</v>
      </c>
      <c r="P26" s="60">
        <v>16</v>
      </c>
      <c r="Q26" s="60">
        <v>17</v>
      </c>
      <c r="R26" s="60">
        <v>18</v>
      </c>
      <c r="S26" s="60">
        <v>19</v>
      </c>
      <c r="T26" s="60">
        <v>20</v>
      </c>
    </row>
    <row r="27" spans="1:113" s="57" customFormat="1" x14ac:dyDescent="0.2">
      <c r="A27" s="182" t="s">
        <v>466</v>
      </c>
      <c r="B27" s="182" t="s">
        <v>466</v>
      </c>
      <c r="C27" s="182" t="s">
        <v>466</v>
      </c>
      <c r="D27" s="182" t="s">
        <v>466</v>
      </c>
      <c r="E27" s="182" t="s">
        <v>466</v>
      </c>
      <c r="F27" s="182" t="s">
        <v>466</v>
      </c>
      <c r="G27" s="182" t="s">
        <v>466</v>
      </c>
      <c r="H27" s="182" t="s">
        <v>466</v>
      </c>
      <c r="I27" s="182" t="s">
        <v>466</v>
      </c>
      <c r="J27" s="182" t="s">
        <v>466</v>
      </c>
      <c r="K27" s="182" t="s">
        <v>466</v>
      </c>
      <c r="L27" s="182" t="s">
        <v>466</v>
      </c>
      <c r="M27" s="182" t="s">
        <v>466</v>
      </c>
      <c r="N27" s="182" t="s">
        <v>466</v>
      </c>
      <c r="O27" s="182" t="s">
        <v>466</v>
      </c>
      <c r="P27" s="182" t="s">
        <v>466</v>
      </c>
      <c r="Q27" s="182" t="s">
        <v>466</v>
      </c>
      <c r="R27" s="182" t="s">
        <v>466</v>
      </c>
      <c r="S27" s="182" t="s">
        <v>466</v>
      </c>
      <c r="T27" s="182" t="s">
        <v>466</v>
      </c>
    </row>
    <row r="28" spans="1:113" s="57" customFormat="1" x14ac:dyDescent="0.25">
      <c r="B28" s="55"/>
      <c r="C28" s="55"/>
      <c r="D28" s="55"/>
      <c r="E28" s="55"/>
      <c r="F28" s="55"/>
      <c r="G28" s="55"/>
      <c r="H28" s="55"/>
      <c r="I28" s="55"/>
      <c r="J28" s="55"/>
      <c r="K28" s="55"/>
      <c r="L28" s="55"/>
      <c r="M28" s="55"/>
      <c r="N28" s="55"/>
      <c r="O28" s="55"/>
      <c r="P28" s="55"/>
      <c r="Q28" s="55"/>
      <c r="R28" s="55"/>
    </row>
    <row r="29" spans="1:113" x14ac:dyDescent="0.25">
      <c r="B29" s="283"/>
      <c r="C29" s="283"/>
      <c r="D29" s="283"/>
      <c r="E29" s="283"/>
      <c r="F29" s="283"/>
      <c r="G29" s="283"/>
      <c r="H29" s="283"/>
      <c r="I29" s="283"/>
      <c r="J29" s="283"/>
      <c r="K29" s="283"/>
      <c r="L29" s="283"/>
      <c r="M29" s="283"/>
      <c r="N29" s="283"/>
      <c r="O29" s="283"/>
      <c r="P29" s="283"/>
      <c r="Q29" s="283"/>
      <c r="R29" s="283"/>
    </row>
    <row r="30" spans="1:113" x14ac:dyDescent="0.25">
      <c r="B30" s="55"/>
      <c r="C30" s="55"/>
      <c r="D30" s="55"/>
      <c r="E30" s="55"/>
      <c r="F30" s="55"/>
      <c r="G30" s="55"/>
      <c r="H30" s="55"/>
      <c r="I30" s="55"/>
      <c r="J30" s="55"/>
      <c r="K30" s="55"/>
      <c r="L30" s="55"/>
      <c r="M30" s="55"/>
      <c r="N30" s="55"/>
      <c r="O30" s="55"/>
      <c r="P30" s="55"/>
      <c r="Q30" s="55"/>
      <c r="R30" s="55"/>
      <c r="S30" s="55"/>
      <c r="T30" s="55"/>
      <c r="U30" s="55"/>
      <c r="V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row>
    <row r="31" spans="1:113" x14ac:dyDescent="0.25">
      <c r="B31" s="54"/>
      <c r="C31" s="54"/>
      <c r="D31" s="54"/>
      <c r="E31" s="54"/>
      <c r="F31" s="52"/>
      <c r="G31" s="52"/>
      <c r="H31" s="54"/>
      <c r="I31" s="54"/>
      <c r="J31" s="54"/>
      <c r="K31" s="54"/>
      <c r="L31" s="54"/>
      <c r="M31" s="54"/>
      <c r="N31" s="54"/>
      <c r="O31" s="54"/>
      <c r="P31" s="54"/>
      <c r="Q31" s="54"/>
      <c r="R31" s="54"/>
      <c r="S31" s="56"/>
      <c r="T31" s="56"/>
      <c r="U31" s="56"/>
      <c r="V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row>
    <row r="32" spans="1:113" x14ac:dyDescent="0.25">
      <c r="B32" s="54"/>
      <c r="C32" s="54"/>
      <c r="D32" s="54"/>
      <c r="E32" s="54"/>
      <c r="F32" s="52"/>
      <c r="G32" s="52"/>
      <c r="H32" s="54"/>
      <c r="I32" s="54"/>
      <c r="J32" s="54"/>
      <c r="K32" s="54"/>
      <c r="L32" s="54"/>
      <c r="M32" s="54"/>
      <c r="N32" s="54"/>
      <c r="O32" s="54"/>
      <c r="P32" s="54"/>
      <c r="Q32" s="54"/>
      <c r="R32" s="54"/>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row>
    <row r="33" spans="2:113" s="52" customFormat="1" x14ac:dyDescent="0.25">
      <c r="B33" s="54"/>
      <c r="C33" s="54"/>
      <c r="D33" s="54"/>
      <c r="E33" s="54"/>
      <c r="H33" s="54"/>
      <c r="I33" s="54"/>
      <c r="J33" s="54"/>
      <c r="K33" s="54"/>
      <c r="L33" s="54"/>
      <c r="M33" s="54"/>
      <c r="N33" s="54"/>
      <c r="O33" s="54"/>
      <c r="P33" s="54"/>
      <c r="Q33" s="54"/>
      <c r="R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row>
    <row r="34" spans="2:113" s="52" customFormat="1" x14ac:dyDescent="0.25">
      <c r="B34" s="54"/>
      <c r="C34" s="54"/>
      <c r="D34" s="54"/>
      <c r="E34" s="54"/>
      <c r="H34" s="54"/>
      <c r="I34" s="54"/>
      <c r="J34" s="54"/>
      <c r="K34" s="54"/>
      <c r="L34" s="54"/>
      <c r="M34" s="54"/>
      <c r="N34" s="54"/>
      <c r="O34" s="54"/>
      <c r="P34" s="54"/>
      <c r="Q34" s="54"/>
      <c r="R34" s="54"/>
      <c r="S34" s="54"/>
      <c r="T34" s="54"/>
      <c r="U34" s="54"/>
      <c r="V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row>
    <row r="35" spans="2:113" s="52" customFormat="1" x14ac:dyDescent="0.25">
      <c r="B35" s="54"/>
      <c r="C35" s="54"/>
      <c r="D35" s="54"/>
      <c r="E35" s="54"/>
      <c r="H35" s="54"/>
      <c r="I35" s="54"/>
      <c r="J35" s="54"/>
      <c r="K35" s="54"/>
      <c r="L35" s="54"/>
      <c r="M35" s="54"/>
      <c r="N35" s="54"/>
      <c r="O35" s="54"/>
      <c r="P35" s="54"/>
      <c r="Q35" s="54"/>
      <c r="R35" s="54"/>
      <c r="S35" s="54"/>
      <c r="T35" s="54"/>
      <c r="U35" s="54"/>
      <c r="V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row>
    <row r="36" spans="2:113" s="52" customFormat="1" x14ac:dyDescent="0.25">
      <c r="B36" s="54"/>
      <c r="C36" s="54"/>
      <c r="D36" s="54"/>
      <c r="E36" s="54"/>
      <c r="H36" s="54"/>
      <c r="I36" s="54"/>
      <c r="J36" s="54"/>
      <c r="K36" s="54"/>
      <c r="L36" s="54"/>
      <c r="M36" s="54"/>
      <c r="N36" s="54"/>
      <c r="O36" s="54"/>
      <c r="P36" s="54"/>
      <c r="Q36" s="54"/>
      <c r="R36" s="54"/>
      <c r="S36" s="54"/>
      <c r="T36" s="54"/>
      <c r="U36" s="54"/>
      <c r="V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row>
    <row r="37" spans="2:113" s="52" customFormat="1" x14ac:dyDescent="0.25">
      <c r="B37" s="54"/>
      <c r="C37" s="54"/>
      <c r="D37" s="54"/>
      <c r="E37" s="54"/>
      <c r="H37" s="54"/>
      <c r="I37" s="54"/>
      <c r="J37" s="54"/>
      <c r="K37" s="54"/>
      <c r="L37" s="54"/>
      <c r="M37" s="54"/>
      <c r="N37" s="54"/>
      <c r="O37" s="54"/>
      <c r="P37" s="54"/>
      <c r="Q37" s="54"/>
      <c r="R37" s="54"/>
      <c r="S37" s="54"/>
      <c r="T37" s="54"/>
      <c r="U37" s="54"/>
      <c r="V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row>
    <row r="38" spans="2:113" s="52" customFormat="1" x14ac:dyDescent="0.25">
      <c r="B38" s="54"/>
      <c r="C38" s="54"/>
      <c r="D38" s="54"/>
      <c r="E38" s="54"/>
      <c r="H38" s="54"/>
      <c r="I38" s="54"/>
      <c r="J38" s="54"/>
      <c r="K38" s="54"/>
      <c r="L38" s="54"/>
      <c r="M38" s="54"/>
      <c r="N38" s="54"/>
      <c r="O38" s="54"/>
      <c r="P38" s="54"/>
      <c r="Q38" s="54"/>
      <c r="R38" s="54"/>
      <c r="S38" s="54"/>
      <c r="T38" s="54"/>
      <c r="U38" s="54"/>
      <c r="V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row>
    <row r="39" spans="2:113" s="52" customFormat="1" x14ac:dyDescent="0.25">
      <c r="B39" s="54"/>
      <c r="C39" s="54"/>
      <c r="D39" s="54"/>
      <c r="E39" s="54"/>
      <c r="H39" s="54"/>
      <c r="I39" s="54"/>
      <c r="J39" s="54"/>
      <c r="K39" s="54"/>
      <c r="L39" s="54"/>
      <c r="M39" s="54"/>
      <c r="N39" s="54"/>
      <c r="O39" s="54"/>
      <c r="P39" s="54"/>
      <c r="Q39" s="54"/>
      <c r="R39" s="54"/>
      <c r="S39" s="54"/>
      <c r="T39" s="54"/>
      <c r="U39" s="54"/>
      <c r="V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row>
    <row r="40" spans="2:113" s="52" customFormat="1" x14ac:dyDescent="0.25">
      <c r="B40" s="54"/>
      <c r="C40" s="54"/>
      <c r="D40" s="54"/>
      <c r="E40" s="54"/>
      <c r="H40" s="54"/>
      <c r="I40" s="54"/>
      <c r="J40" s="54"/>
      <c r="K40" s="54"/>
      <c r="L40" s="54"/>
      <c r="M40" s="54"/>
      <c r="N40" s="54"/>
      <c r="O40" s="54"/>
      <c r="P40" s="54"/>
      <c r="Q40" s="54"/>
      <c r="R40" s="54"/>
      <c r="S40" s="54"/>
      <c r="T40" s="54"/>
      <c r="U40" s="54"/>
      <c r="V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row>
    <row r="41" spans="2:113" s="52" customFormat="1" x14ac:dyDescent="0.25">
      <c r="Q41" s="54"/>
      <c r="R41" s="54"/>
      <c r="S41" s="54"/>
      <c r="T41" s="54"/>
      <c r="U41" s="54"/>
      <c r="V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row>
    <row r="42" spans="2:113" s="52" customFormat="1" x14ac:dyDescent="0.25">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row>
  </sheetData>
  <mergeCells count="27">
    <mergeCell ref="A19:T19"/>
    <mergeCell ref="A20:T20"/>
    <mergeCell ref="A14:T14"/>
    <mergeCell ref="A15:T15"/>
    <mergeCell ref="A16:T16"/>
    <mergeCell ref="A17:T17"/>
    <mergeCell ref="A18:T18"/>
    <mergeCell ref="A8:T8"/>
    <mergeCell ref="A10:T10"/>
    <mergeCell ref="A11:T11"/>
    <mergeCell ref="A12:T12"/>
    <mergeCell ref="A13:T13"/>
    <mergeCell ref="B29:R29"/>
    <mergeCell ref="A21:T21"/>
    <mergeCell ref="A22:T22"/>
    <mergeCell ref="A23:A25"/>
    <mergeCell ref="B23:C24"/>
    <mergeCell ref="D23:D25"/>
    <mergeCell ref="E23:F24"/>
    <mergeCell ref="G23:H24"/>
    <mergeCell ref="I23:J24"/>
    <mergeCell ref="K23:K24"/>
    <mergeCell ref="L23:M24"/>
    <mergeCell ref="N23:O24"/>
    <mergeCell ref="P23:P24"/>
    <mergeCell ref="Q23:R23"/>
    <mergeCell ref="S23:T23"/>
  </mergeCells>
  <pageMargins left="0.39370078740157483" right="0.39370078740157483" top="0.78740157480314965" bottom="0.39370078740157483" header="0" footer="0"/>
  <pageSetup paperSize="8" scale="9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75" zoomScaleSheetLayoutView="75" workbookViewId="0">
      <selection activeCell="E23" sqref="E23"/>
    </sheetView>
  </sheetViews>
  <sheetFormatPr defaultColWidth="10.7109375" defaultRowHeight="15.75" x14ac:dyDescent="0.25"/>
  <cols>
    <col min="1" max="3" width="7.7109375" style="51" customWidth="1"/>
    <col min="4" max="5" width="9.7109375" style="51" customWidth="1"/>
    <col min="6" max="6" width="6.7109375" style="51" customWidth="1"/>
    <col min="7" max="7" width="7.7109375" style="51" customWidth="1"/>
    <col min="8" max="8" width="6.7109375" style="51" customWidth="1"/>
    <col min="9" max="9" width="7.7109375" style="51" customWidth="1"/>
    <col min="10" max="10" width="8.140625" style="51" customWidth="1"/>
    <col min="11" max="11" width="7.7109375" style="51" customWidth="1"/>
    <col min="12" max="12" width="7.5703125" style="51" customWidth="1"/>
    <col min="13" max="13" width="7.42578125" style="51" customWidth="1"/>
    <col min="14" max="14" width="7.7109375" style="51" customWidth="1"/>
    <col min="15" max="15" width="6.5703125" style="51" customWidth="1"/>
    <col min="16" max="20" width="7.7109375" style="51" customWidth="1"/>
    <col min="21" max="21" width="10.5703125" style="51" customWidth="1"/>
    <col min="22" max="23" width="7.7109375" style="51" customWidth="1"/>
    <col min="24" max="24" width="15" style="51" customWidth="1"/>
    <col min="25" max="25" width="7.7109375" style="51" customWidth="1"/>
    <col min="26" max="26" width="17.85546875" style="51" customWidth="1"/>
    <col min="27" max="27" width="15.7109375" style="51" customWidth="1"/>
    <col min="28" max="240" width="10.7109375" style="51"/>
    <col min="241" max="242" width="15.7109375" style="51" customWidth="1"/>
    <col min="243" max="245" width="14.7109375" style="51" customWidth="1"/>
    <col min="246" max="249" width="13.7109375" style="51" customWidth="1"/>
    <col min="250" max="253" width="15.7109375" style="51" customWidth="1"/>
    <col min="254" max="254" width="22.85546875" style="51" customWidth="1"/>
    <col min="255" max="255" width="20.7109375" style="51" customWidth="1"/>
    <col min="256" max="256" width="17.7109375" style="51" customWidth="1"/>
    <col min="257" max="265" width="14.7109375" style="51" customWidth="1"/>
    <col min="266" max="496" width="10.7109375" style="51"/>
    <col min="497" max="498" width="15.7109375" style="51" customWidth="1"/>
    <col min="499" max="501" width="14.7109375" style="51" customWidth="1"/>
    <col min="502" max="505" width="13.7109375" style="51" customWidth="1"/>
    <col min="506" max="509" width="15.7109375" style="51" customWidth="1"/>
    <col min="510" max="510" width="22.85546875" style="51" customWidth="1"/>
    <col min="511" max="511" width="20.7109375" style="51" customWidth="1"/>
    <col min="512" max="512" width="17.7109375" style="51" customWidth="1"/>
    <col min="513" max="521" width="14.7109375" style="51" customWidth="1"/>
    <col min="522" max="752" width="10.7109375" style="51"/>
    <col min="753" max="754" width="15.7109375" style="51" customWidth="1"/>
    <col min="755" max="757" width="14.7109375" style="51" customWidth="1"/>
    <col min="758" max="761" width="13.7109375" style="51" customWidth="1"/>
    <col min="762" max="765" width="15.7109375" style="51" customWidth="1"/>
    <col min="766" max="766" width="22.85546875" style="51" customWidth="1"/>
    <col min="767" max="767" width="20.7109375" style="51" customWidth="1"/>
    <col min="768" max="768" width="17.7109375" style="51" customWidth="1"/>
    <col min="769" max="777" width="14.7109375" style="51" customWidth="1"/>
    <col min="778" max="1008" width="10.7109375" style="51"/>
    <col min="1009" max="1010" width="15.7109375" style="51" customWidth="1"/>
    <col min="1011" max="1013" width="14.7109375" style="51" customWidth="1"/>
    <col min="1014" max="1017" width="13.7109375" style="51" customWidth="1"/>
    <col min="1018" max="1021" width="15.7109375" style="51" customWidth="1"/>
    <col min="1022" max="1022" width="22.85546875" style="51" customWidth="1"/>
    <col min="1023" max="1023" width="20.7109375" style="51" customWidth="1"/>
    <col min="1024" max="1024" width="17.7109375" style="51" customWidth="1"/>
    <col min="1025" max="1033" width="14.7109375" style="51" customWidth="1"/>
    <col min="1034" max="1264" width="10.7109375" style="51"/>
    <col min="1265" max="1266" width="15.7109375" style="51" customWidth="1"/>
    <col min="1267" max="1269" width="14.7109375" style="51" customWidth="1"/>
    <col min="1270" max="1273" width="13.7109375" style="51" customWidth="1"/>
    <col min="1274" max="1277" width="15.7109375" style="51" customWidth="1"/>
    <col min="1278" max="1278" width="22.85546875" style="51" customWidth="1"/>
    <col min="1279" max="1279" width="20.7109375" style="51" customWidth="1"/>
    <col min="1280" max="1280" width="17.7109375" style="51" customWidth="1"/>
    <col min="1281" max="1289" width="14.7109375" style="51" customWidth="1"/>
    <col min="1290" max="1520" width="10.7109375" style="51"/>
    <col min="1521" max="1522" width="15.7109375" style="51" customWidth="1"/>
    <col min="1523" max="1525" width="14.7109375" style="51" customWidth="1"/>
    <col min="1526" max="1529" width="13.7109375" style="51" customWidth="1"/>
    <col min="1530" max="1533" width="15.7109375" style="51" customWidth="1"/>
    <col min="1534" max="1534" width="22.85546875" style="51" customWidth="1"/>
    <col min="1535" max="1535" width="20.7109375" style="51" customWidth="1"/>
    <col min="1536" max="1536" width="17.7109375" style="51" customWidth="1"/>
    <col min="1537" max="1545" width="14.7109375" style="51" customWidth="1"/>
    <col min="1546" max="1776" width="10.7109375" style="51"/>
    <col min="1777" max="1778" width="15.7109375" style="51" customWidth="1"/>
    <col min="1779" max="1781" width="14.7109375" style="51" customWidth="1"/>
    <col min="1782" max="1785" width="13.7109375" style="51" customWidth="1"/>
    <col min="1786" max="1789" width="15.7109375" style="51" customWidth="1"/>
    <col min="1790" max="1790" width="22.85546875" style="51" customWidth="1"/>
    <col min="1791" max="1791" width="20.7109375" style="51" customWidth="1"/>
    <col min="1792" max="1792" width="17.7109375" style="51" customWidth="1"/>
    <col min="1793" max="1801" width="14.7109375" style="51" customWidth="1"/>
    <col min="1802" max="2032" width="10.7109375" style="51"/>
    <col min="2033" max="2034" width="15.7109375" style="51" customWidth="1"/>
    <col min="2035" max="2037" width="14.7109375" style="51" customWidth="1"/>
    <col min="2038" max="2041" width="13.7109375" style="51" customWidth="1"/>
    <col min="2042" max="2045" width="15.7109375" style="51" customWidth="1"/>
    <col min="2046" max="2046" width="22.85546875" style="51" customWidth="1"/>
    <col min="2047" max="2047" width="20.7109375" style="51" customWidth="1"/>
    <col min="2048" max="2048" width="17.7109375" style="51" customWidth="1"/>
    <col min="2049" max="2057" width="14.7109375" style="51" customWidth="1"/>
    <col min="2058" max="2288" width="10.7109375" style="51"/>
    <col min="2289" max="2290" width="15.7109375" style="51" customWidth="1"/>
    <col min="2291" max="2293" width="14.7109375" style="51" customWidth="1"/>
    <col min="2294" max="2297" width="13.7109375" style="51" customWidth="1"/>
    <col min="2298" max="2301" width="15.7109375" style="51" customWidth="1"/>
    <col min="2302" max="2302" width="22.85546875" style="51" customWidth="1"/>
    <col min="2303" max="2303" width="20.7109375" style="51" customWidth="1"/>
    <col min="2304" max="2304" width="17.7109375" style="51" customWidth="1"/>
    <col min="2305" max="2313" width="14.7109375" style="51" customWidth="1"/>
    <col min="2314" max="2544" width="10.7109375" style="51"/>
    <col min="2545" max="2546" width="15.7109375" style="51" customWidth="1"/>
    <col min="2547" max="2549" width="14.7109375" style="51" customWidth="1"/>
    <col min="2550" max="2553" width="13.7109375" style="51" customWidth="1"/>
    <col min="2554" max="2557" width="15.7109375" style="51" customWidth="1"/>
    <col min="2558" max="2558" width="22.85546875" style="51" customWidth="1"/>
    <col min="2559" max="2559" width="20.7109375" style="51" customWidth="1"/>
    <col min="2560" max="2560" width="17.7109375" style="51" customWidth="1"/>
    <col min="2561" max="2569" width="14.7109375" style="51" customWidth="1"/>
    <col min="2570" max="2800" width="10.7109375" style="51"/>
    <col min="2801" max="2802" width="15.7109375" style="51" customWidth="1"/>
    <col min="2803" max="2805" width="14.7109375" style="51" customWidth="1"/>
    <col min="2806" max="2809" width="13.7109375" style="51" customWidth="1"/>
    <col min="2810" max="2813" width="15.7109375" style="51" customWidth="1"/>
    <col min="2814" max="2814" width="22.85546875" style="51" customWidth="1"/>
    <col min="2815" max="2815" width="20.7109375" style="51" customWidth="1"/>
    <col min="2816" max="2816" width="17.7109375" style="51" customWidth="1"/>
    <col min="2817" max="2825" width="14.7109375" style="51" customWidth="1"/>
    <col min="2826" max="3056" width="10.7109375" style="51"/>
    <col min="3057" max="3058" width="15.7109375" style="51" customWidth="1"/>
    <col min="3059" max="3061" width="14.7109375" style="51" customWidth="1"/>
    <col min="3062" max="3065" width="13.7109375" style="51" customWidth="1"/>
    <col min="3066" max="3069" width="15.7109375" style="51" customWidth="1"/>
    <col min="3070" max="3070" width="22.85546875" style="51" customWidth="1"/>
    <col min="3071" max="3071" width="20.7109375" style="51" customWidth="1"/>
    <col min="3072" max="3072" width="17.7109375" style="51" customWidth="1"/>
    <col min="3073" max="3081" width="14.7109375" style="51" customWidth="1"/>
    <col min="3082" max="3312" width="10.7109375" style="51"/>
    <col min="3313" max="3314" width="15.7109375" style="51" customWidth="1"/>
    <col min="3315" max="3317" width="14.7109375" style="51" customWidth="1"/>
    <col min="3318" max="3321" width="13.7109375" style="51" customWidth="1"/>
    <col min="3322" max="3325" width="15.7109375" style="51" customWidth="1"/>
    <col min="3326" max="3326" width="22.85546875" style="51" customWidth="1"/>
    <col min="3327" max="3327" width="20.7109375" style="51" customWidth="1"/>
    <col min="3328" max="3328" width="17.7109375" style="51" customWidth="1"/>
    <col min="3329" max="3337" width="14.7109375" style="51" customWidth="1"/>
    <col min="3338" max="3568" width="10.7109375" style="51"/>
    <col min="3569" max="3570" width="15.7109375" style="51" customWidth="1"/>
    <col min="3571" max="3573" width="14.7109375" style="51" customWidth="1"/>
    <col min="3574" max="3577" width="13.7109375" style="51" customWidth="1"/>
    <col min="3578" max="3581" width="15.7109375" style="51" customWidth="1"/>
    <col min="3582" max="3582" width="22.85546875" style="51" customWidth="1"/>
    <col min="3583" max="3583" width="20.7109375" style="51" customWidth="1"/>
    <col min="3584" max="3584" width="17.7109375" style="51" customWidth="1"/>
    <col min="3585" max="3593" width="14.7109375" style="51" customWidth="1"/>
    <col min="3594" max="3824" width="10.7109375" style="51"/>
    <col min="3825" max="3826" width="15.7109375" style="51" customWidth="1"/>
    <col min="3827" max="3829" width="14.7109375" style="51" customWidth="1"/>
    <col min="3830" max="3833" width="13.7109375" style="51" customWidth="1"/>
    <col min="3834" max="3837" width="15.7109375" style="51" customWidth="1"/>
    <col min="3838" max="3838" width="22.85546875" style="51" customWidth="1"/>
    <col min="3839" max="3839" width="20.7109375" style="51" customWidth="1"/>
    <col min="3840" max="3840" width="17.7109375" style="51" customWidth="1"/>
    <col min="3841" max="3849" width="14.7109375" style="51" customWidth="1"/>
    <col min="3850" max="4080" width="10.7109375" style="51"/>
    <col min="4081" max="4082" width="15.7109375" style="51" customWidth="1"/>
    <col min="4083" max="4085" width="14.7109375" style="51" customWidth="1"/>
    <col min="4086" max="4089" width="13.7109375" style="51" customWidth="1"/>
    <col min="4090" max="4093" width="15.7109375" style="51" customWidth="1"/>
    <col min="4094" max="4094" width="22.85546875" style="51" customWidth="1"/>
    <col min="4095" max="4095" width="20.7109375" style="51" customWidth="1"/>
    <col min="4096" max="4096" width="17.7109375" style="51" customWidth="1"/>
    <col min="4097" max="4105" width="14.7109375" style="51" customWidth="1"/>
    <col min="4106" max="4336" width="10.7109375" style="51"/>
    <col min="4337" max="4338" width="15.7109375" style="51" customWidth="1"/>
    <col min="4339" max="4341" width="14.7109375" style="51" customWidth="1"/>
    <col min="4342" max="4345" width="13.7109375" style="51" customWidth="1"/>
    <col min="4346" max="4349" width="15.7109375" style="51" customWidth="1"/>
    <col min="4350" max="4350" width="22.85546875" style="51" customWidth="1"/>
    <col min="4351" max="4351" width="20.7109375" style="51" customWidth="1"/>
    <col min="4352" max="4352" width="17.7109375" style="51" customWidth="1"/>
    <col min="4353" max="4361" width="14.7109375" style="51" customWidth="1"/>
    <col min="4362" max="4592" width="10.7109375" style="51"/>
    <col min="4593" max="4594" width="15.7109375" style="51" customWidth="1"/>
    <col min="4595" max="4597" width="14.7109375" style="51" customWidth="1"/>
    <col min="4598" max="4601" width="13.7109375" style="51" customWidth="1"/>
    <col min="4602" max="4605" width="15.7109375" style="51" customWidth="1"/>
    <col min="4606" max="4606" width="22.85546875" style="51" customWidth="1"/>
    <col min="4607" max="4607" width="20.7109375" style="51" customWidth="1"/>
    <col min="4608" max="4608" width="17.7109375" style="51" customWidth="1"/>
    <col min="4609" max="4617" width="14.7109375" style="51" customWidth="1"/>
    <col min="4618" max="4848" width="10.7109375" style="51"/>
    <col min="4849" max="4850" width="15.7109375" style="51" customWidth="1"/>
    <col min="4851" max="4853" width="14.7109375" style="51" customWidth="1"/>
    <col min="4854" max="4857" width="13.7109375" style="51" customWidth="1"/>
    <col min="4858" max="4861" width="15.7109375" style="51" customWidth="1"/>
    <col min="4862" max="4862" width="22.85546875" style="51" customWidth="1"/>
    <col min="4863" max="4863" width="20.7109375" style="51" customWidth="1"/>
    <col min="4864" max="4864" width="17.7109375" style="51" customWidth="1"/>
    <col min="4865" max="4873" width="14.7109375" style="51" customWidth="1"/>
    <col min="4874" max="5104" width="10.7109375" style="51"/>
    <col min="5105" max="5106" width="15.7109375" style="51" customWidth="1"/>
    <col min="5107" max="5109" width="14.7109375" style="51" customWidth="1"/>
    <col min="5110" max="5113" width="13.7109375" style="51" customWidth="1"/>
    <col min="5114" max="5117" width="15.7109375" style="51" customWidth="1"/>
    <col min="5118" max="5118" width="22.85546875" style="51" customWidth="1"/>
    <col min="5119" max="5119" width="20.7109375" style="51" customWidth="1"/>
    <col min="5120" max="5120" width="17.7109375" style="51" customWidth="1"/>
    <col min="5121" max="5129" width="14.7109375" style="51" customWidth="1"/>
    <col min="5130" max="5360" width="10.7109375" style="51"/>
    <col min="5361" max="5362" width="15.7109375" style="51" customWidth="1"/>
    <col min="5363" max="5365" width="14.7109375" style="51" customWidth="1"/>
    <col min="5366" max="5369" width="13.7109375" style="51" customWidth="1"/>
    <col min="5370" max="5373" width="15.7109375" style="51" customWidth="1"/>
    <col min="5374" max="5374" width="22.85546875" style="51" customWidth="1"/>
    <col min="5375" max="5375" width="20.7109375" style="51" customWidth="1"/>
    <col min="5376" max="5376" width="17.7109375" style="51" customWidth="1"/>
    <col min="5377" max="5385" width="14.7109375" style="51" customWidth="1"/>
    <col min="5386" max="5616" width="10.7109375" style="51"/>
    <col min="5617" max="5618" width="15.7109375" style="51" customWidth="1"/>
    <col min="5619" max="5621" width="14.7109375" style="51" customWidth="1"/>
    <col min="5622" max="5625" width="13.7109375" style="51" customWidth="1"/>
    <col min="5626" max="5629" width="15.7109375" style="51" customWidth="1"/>
    <col min="5630" max="5630" width="22.85546875" style="51" customWidth="1"/>
    <col min="5631" max="5631" width="20.7109375" style="51" customWidth="1"/>
    <col min="5632" max="5632" width="17.7109375" style="51" customWidth="1"/>
    <col min="5633" max="5641" width="14.7109375" style="51" customWidth="1"/>
    <col min="5642" max="5872" width="10.7109375" style="51"/>
    <col min="5873" max="5874" width="15.7109375" style="51" customWidth="1"/>
    <col min="5875" max="5877" width="14.7109375" style="51" customWidth="1"/>
    <col min="5878" max="5881" width="13.7109375" style="51" customWidth="1"/>
    <col min="5882" max="5885" width="15.7109375" style="51" customWidth="1"/>
    <col min="5886" max="5886" width="22.85546875" style="51" customWidth="1"/>
    <col min="5887" max="5887" width="20.7109375" style="51" customWidth="1"/>
    <col min="5888" max="5888" width="17.7109375" style="51" customWidth="1"/>
    <col min="5889" max="5897" width="14.7109375" style="51" customWidth="1"/>
    <col min="5898" max="6128" width="10.7109375" style="51"/>
    <col min="6129" max="6130" width="15.7109375" style="51" customWidth="1"/>
    <col min="6131" max="6133" width="14.7109375" style="51" customWidth="1"/>
    <col min="6134" max="6137" width="13.7109375" style="51" customWidth="1"/>
    <col min="6138" max="6141" width="15.7109375" style="51" customWidth="1"/>
    <col min="6142" max="6142" width="22.85546875" style="51" customWidth="1"/>
    <col min="6143" max="6143" width="20.7109375" style="51" customWidth="1"/>
    <col min="6144" max="6144" width="17.7109375" style="51" customWidth="1"/>
    <col min="6145" max="6153" width="14.7109375" style="51" customWidth="1"/>
    <col min="6154" max="6384" width="10.7109375" style="51"/>
    <col min="6385" max="6386" width="15.7109375" style="51" customWidth="1"/>
    <col min="6387" max="6389" width="14.7109375" style="51" customWidth="1"/>
    <col min="6390" max="6393" width="13.7109375" style="51" customWidth="1"/>
    <col min="6394" max="6397" width="15.7109375" style="51" customWidth="1"/>
    <col min="6398" max="6398" width="22.85546875" style="51" customWidth="1"/>
    <col min="6399" max="6399" width="20.7109375" style="51" customWidth="1"/>
    <col min="6400" max="6400" width="17.7109375" style="51" customWidth="1"/>
    <col min="6401" max="6409" width="14.7109375" style="51" customWidth="1"/>
    <col min="6410" max="6640" width="10.7109375" style="51"/>
    <col min="6641" max="6642" width="15.7109375" style="51" customWidth="1"/>
    <col min="6643" max="6645" width="14.7109375" style="51" customWidth="1"/>
    <col min="6646" max="6649" width="13.7109375" style="51" customWidth="1"/>
    <col min="6650" max="6653" width="15.7109375" style="51" customWidth="1"/>
    <col min="6654" max="6654" width="22.85546875" style="51" customWidth="1"/>
    <col min="6655" max="6655" width="20.7109375" style="51" customWidth="1"/>
    <col min="6656" max="6656" width="17.7109375" style="51" customWidth="1"/>
    <col min="6657" max="6665" width="14.7109375" style="51" customWidth="1"/>
    <col min="6666" max="6896" width="10.7109375" style="51"/>
    <col min="6897" max="6898" width="15.7109375" style="51" customWidth="1"/>
    <col min="6899" max="6901" width="14.7109375" style="51" customWidth="1"/>
    <col min="6902" max="6905" width="13.7109375" style="51" customWidth="1"/>
    <col min="6906" max="6909" width="15.7109375" style="51" customWidth="1"/>
    <col min="6910" max="6910" width="22.85546875" style="51" customWidth="1"/>
    <col min="6911" max="6911" width="20.7109375" style="51" customWidth="1"/>
    <col min="6912" max="6912" width="17.7109375" style="51" customWidth="1"/>
    <col min="6913" max="6921" width="14.7109375" style="51" customWidth="1"/>
    <col min="6922" max="7152" width="10.7109375" style="51"/>
    <col min="7153" max="7154" width="15.7109375" style="51" customWidth="1"/>
    <col min="7155" max="7157" width="14.7109375" style="51" customWidth="1"/>
    <col min="7158" max="7161" width="13.7109375" style="51" customWidth="1"/>
    <col min="7162" max="7165" width="15.7109375" style="51" customWidth="1"/>
    <col min="7166" max="7166" width="22.85546875" style="51" customWidth="1"/>
    <col min="7167" max="7167" width="20.7109375" style="51" customWidth="1"/>
    <col min="7168" max="7168" width="17.7109375" style="51" customWidth="1"/>
    <col min="7169" max="7177" width="14.7109375" style="51" customWidth="1"/>
    <col min="7178" max="7408" width="10.7109375" style="51"/>
    <col min="7409" max="7410" width="15.7109375" style="51" customWidth="1"/>
    <col min="7411" max="7413" width="14.7109375" style="51" customWidth="1"/>
    <col min="7414" max="7417" width="13.7109375" style="51" customWidth="1"/>
    <col min="7418" max="7421" width="15.7109375" style="51" customWidth="1"/>
    <col min="7422" max="7422" width="22.85546875" style="51" customWidth="1"/>
    <col min="7423" max="7423" width="20.7109375" style="51" customWidth="1"/>
    <col min="7424" max="7424" width="17.7109375" style="51" customWidth="1"/>
    <col min="7425" max="7433" width="14.7109375" style="51" customWidth="1"/>
    <col min="7434" max="7664" width="10.7109375" style="51"/>
    <col min="7665" max="7666" width="15.7109375" style="51" customWidth="1"/>
    <col min="7667" max="7669" width="14.7109375" style="51" customWidth="1"/>
    <col min="7670" max="7673" width="13.7109375" style="51" customWidth="1"/>
    <col min="7674" max="7677" width="15.7109375" style="51" customWidth="1"/>
    <col min="7678" max="7678" width="22.85546875" style="51" customWidth="1"/>
    <col min="7679" max="7679" width="20.7109375" style="51" customWidth="1"/>
    <col min="7680" max="7680" width="17.7109375" style="51" customWidth="1"/>
    <col min="7681" max="7689" width="14.7109375" style="51" customWidth="1"/>
    <col min="7690" max="7920" width="10.7109375" style="51"/>
    <col min="7921" max="7922" width="15.7109375" style="51" customWidth="1"/>
    <col min="7923" max="7925" width="14.7109375" style="51" customWidth="1"/>
    <col min="7926" max="7929" width="13.7109375" style="51" customWidth="1"/>
    <col min="7930" max="7933" width="15.7109375" style="51" customWidth="1"/>
    <col min="7934" max="7934" width="22.85546875" style="51" customWidth="1"/>
    <col min="7935" max="7935" width="20.7109375" style="51" customWidth="1"/>
    <col min="7936" max="7936" width="17.7109375" style="51" customWidth="1"/>
    <col min="7937" max="7945" width="14.7109375" style="51" customWidth="1"/>
    <col min="7946" max="8176" width="10.7109375" style="51"/>
    <col min="8177" max="8178" width="15.7109375" style="51" customWidth="1"/>
    <col min="8179" max="8181" width="14.7109375" style="51" customWidth="1"/>
    <col min="8182" max="8185" width="13.7109375" style="51" customWidth="1"/>
    <col min="8186" max="8189" width="15.7109375" style="51" customWidth="1"/>
    <col min="8190" max="8190" width="22.85546875" style="51" customWidth="1"/>
    <col min="8191" max="8191" width="20.7109375" style="51" customWidth="1"/>
    <col min="8192" max="8192" width="17.7109375" style="51" customWidth="1"/>
    <col min="8193" max="8201" width="14.7109375" style="51" customWidth="1"/>
    <col min="8202" max="8432" width="10.7109375" style="51"/>
    <col min="8433" max="8434" width="15.7109375" style="51" customWidth="1"/>
    <col min="8435" max="8437" width="14.7109375" style="51" customWidth="1"/>
    <col min="8438" max="8441" width="13.7109375" style="51" customWidth="1"/>
    <col min="8442" max="8445" width="15.7109375" style="51" customWidth="1"/>
    <col min="8446" max="8446" width="22.85546875" style="51" customWidth="1"/>
    <col min="8447" max="8447" width="20.7109375" style="51" customWidth="1"/>
    <col min="8448" max="8448" width="17.7109375" style="51" customWidth="1"/>
    <col min="8449" max="8457" width="14.7109375" style="51" customWidth="1"/>
    <col min="8458" max="8688" width="10.7109375" style="51"/>
    <col min="8689" max="8690" width="15.7109375" style="51" customWidth="1"/>
    <col min="8691" max="8693" width="14.7109375" style="51" customWidth="1"/>
    <col min="8694" max="8697" width="13.7109375" style="51" customWidth="1"/>
    <col min="8698" max="8701" width="15.7109375" style="51" customWidth="1"/>
    <col min="8702" max="8702" width="22.85546875" style="51" customWidth="1"/>
    <col min="8703" max="8703" width="20.7109375" style="51" customWidth="1"/>
    <col min="8704" max="8704" width="17.7109375" style="51" customWidth="1"/>
    <col min="8705" max="8713" width="14.7109375" style="51" customWidth="1"/>
    <col min="8714" max="8944" width="10.7109375" style="51"/>
    <col min="8945" max="8946" width="15.7109375" style="51" customWidth="1"/>
    <col min="8947" max="8949" width="14.7109375" style="51" customWidth="1"/>
    <col min="8950" max="8953" width="13.7109375" style="51" customWidth="1"/>
    <col min="8954" max="8957" width="15.7109375" style="51" customWidth="1"/>
    <col min="8958" max="8958" width="22.85546875" style="51" customWidth="1"/>
    <col min="8959" max="8959" width="20.7109375" style="51" customWidth="1"/>
    <col min="8960" max="8960" width="17.7109375" style="51" customWidth="1"/>
    <col min="8961" max="8969" width="14.7109375" style="51" customWidth="1"/>
    <col min="8970" max="9200" width="10.7109375" style="51"/>
    <col min="9201" max="9202" width="15.7109375" style="51" customWidth="1"/>
    <col min="9203" max="9205" width="14.7109375" style="51" customWidth="1"/>
    <col min="9206" max="9209" width="13.7109375" style="51" customWidth="1"/>
    <col min="9210" max="9213" width="15.7109375" style="51" customWidth="1"/>
    <col min="9214" max="9214" width="22.85546875" style="51" customWidth="1"/>
    <col min="9215" max="9215" width="20.7109375" style="51" customWidth="1"/>
    <col min="9216" max="9216" width="17.7109375" style="51" customWidth="1"/>
    <col min="9217" max="9225" width="14.7109375" style="51" customWidth="1"/>
    <col min="9226" max="9456" width="10.7109375" style="51"/>
    <col min="9457" max="9458" width="15.7109375" style="51" customWidth="1"/>
    <col min="9459" max="9461" width="14.7109375" style="51" customWidth="1"/>
    <col min="9462" max="9465" width="13.7109375" style="51" customWidth="1"/>
    <col min="9466" max="9469" width="15.7109375" style="51" customWidth="1"/>
    <col min="9470" max="9470" width="22.85546875" style="51" customWidth="1"/>
    <col min="9471" max="9471" width="20.7109375" style="51" customWidth="1"/>
    <col min="9472" max="9472" width="17.7109375" style="51" customWidth="1"/>
    <col min="9473" max="9481" width="14.7109375" style="51" customWidth="1"/>
    <col min="9482" max="9712" width="10.7109375" style="51"/>
    <col min="9713" max="9714" width="15.7109375" style="51" customWidth="1"/>
    <col min="9715" max="9717" width="14.7109375" style="51" customWidth="1"/>
    <col min="9718" max="9721" width="13.7109375" style="51" customWidth="1"/>
    <col min="9722" max="9725" width="15.7109375" style="51" customWidth="1"/>
    <col min="9726" max="9726" width="22.85546875" style="51" customWidth="1"/>
    <col min="9727" max="9727" width="20.7109375" style="51" customWidth="1"/>
    <col min="9728" max="9728" width="17.7109375" style="51" customWidth="1"/>
    <col min="9729" max="9737" width="14.7109375" style="51" customWidth="1"/>
    <col min="9738" max="9968" width="10.7109375" style="51"/>
    <col min="9969" max="9970" width="15.7109375" style="51" customWidth="1"/>
    <col min="9971" max="9973" width="14.7109375" style="51" customWidth="1"/>
    <col min="9974" max="9977" width="13.7109375" style="51" customWidth="1"/>
    <col min="9978" max="9981" width="15.7109375" style="51" customWidth="1"/>
    <col min="9982" max="9982" width="22.85546875" style="51" customWidth="1"/>
    <col min="9983" max="9983" width="20.7109375" style="51" customWidth="1"/>
    <col min="9984" max="9984" width="17.7109375" style="51" customWidth="1"/>
    <col min="9985" max="9993" width="14.7109375" style="51" customWidth="1"/>
    <col min="9994" max="10224" width="10.7109375" style="51"/>
    <col min="10225" max="10226" width="15.7109375" style="51" customWidth="1"/>
    <col min="10227" max="10229" width="14.7109375" style="51" customWidth="1"/>
    <col min="10230" max="10233" width="13.7109375" style="51" customWidth="1"/>
    <col min="10234" max="10237" width="15.7109375" style="51" customWidth="1"/>
    <col min="10238" max="10238" width="22.85546875" style="51" customWidth="1"/>
    <col min="10239" max="10239" width="20.7109375" style="51" customWidth="1"/>
    <col min="10240" max="10240" width="17.7109375" style="51" customWidth="1"/>
    <col min="10241" max="10249" width="14.7109375" style="51" customWidth="1"/>
    <col min="10250" max="10480" width="10.7109375" style="51"/>
    <col min="10481" max="10482" width="15.7109375" style="51" customWidth="1"/>
    <col min="10483" max="10485" width="14.7109375" style="51" customWidth="1"/>
    <col min="10486" max="10489" width="13.7109375" style="51" customWidth="1"/>
    <col min="10490" max="10493" width="15.7109375" style="51" customWidth="1"/>
    <col min="10494" max="10494" width="22.85546875" style="51" customWidth="1"/>
    <col min="10495" max="10495" width="20.7109375" style="51" customWidth="1"/>
    <col min="10496" max="10496" width="17.7109375" style="51" customWidth="1"/>
    <col min="10497" max="10505" width="14.7109375" style="51" customWidth="1"/>
    <col min="10506" max="10736" width="10.7109375" style="51"/>
    <col min="10737" max="10738" width="15.7109375" style="51" customWidth="1"/>
    <col min="10739" max="10741" width="14.7109375" style="51" customWidth="1"/>
    <col min="10742" max="10745" width="13.7109375" style="51" customWidth="1"/>
    <col min="10746" max="10749" width="15.7109375" style="51" customWidth="1"/>
    <col min="10750" max="10750" width="22.85546875" style="51" customWidth="1"/>
    <col min="10751" max="10751" width="20.7109375" style="51" customWidth="1"/>
    <col min="10752" max="10752" width="17.7109375" style="51" customWidth="1"/>
    <col min="10753" max="10761" width="14.7109375" style="51" customWidth="1"/>
    <col min="10762" max="10992" width="10.7109375" style="51"/>
    <col min="10993" max="10994" width="15.7109375" style="51" customWidth="1"/>
    <col min="10995" max="10997" width="14.7109375" style="51" customWidth="1"/>
    <col min="10998" max="11001" width="13.7109375" style="51" customWidth="1"/>
    <col min="11002" max="11005" width="15.7109375" style="51" customWidth="1"/>
    <col min="11006" max="11006" width="22.85546875" style="51" customWidth="1"/>
    <col min="11007" max="11007" width="20.7109375" style="51" customWidth="1"/>
    <col min="11008" max="11008" width="17.7109375" style="51" customWidth="1"/>
    <col min="11009" max="11017" width="14.7109375" style="51" customWidth="1"/>
    <col min="11018" max="11248" width="10.7109375" style="51"/>
    <col min="11249" max="11250" width="15.7109375" style="51" customWidth="1"/>
    <col min="11251" max="11253" width="14.7109375" style="51" customWidth="1"/>
    <col min="11254" max="11257" width="13.7109375" style="51" customWidth="1"/>
    <col min="11258" max="11261" width="15.7109375" style="51" customWidth="1"/>
    <col min="11262" max="11262" width="22.85546875" style="51" customWidth="1"/>
    <col min="11263" max="11263" width="20.7109375" style="51" customWidth="1"/>
    <col min="11264" max="11264" width="17.7109375" style="51" customWidth="1"/>
    <col min="11265" max="11273" width="14.7109375" style="51" customWidth="1"/>
    <col min="11274" max="11504" width="10.7109375" style="51"/>
    <col min="11505" max="11506" width="15.7109375" style="51" customWidth="1"/>
    <col min="11507" max="11509" width="14.7109375" style="51" customWidth="1"/>
    <col min="11510" max="11513" width="13.7109375" style="51" customWidth="1"/>
    <col min="11514" max="11517" width="15.7109375" style="51" customWidth="1"/>
    <col min="11518" max="11518" width="22.85546875" style="51" customWidth="1"/>
    <col min="11519" max="11519" width="20.7109375" style="51" customWidth="1"/>
    <col min="11520" max="11520" width="17.7109375" style="51" customWidth="1"/>
    <col min="11521" max="11529" width="14.7109375" style="51" customWidth="1"/>
    <col min="11530" max="11760" width="10.7109375" style="51"/>
    <col min="11761" max="11762" width="15.7109375" style="51" customWidth="1"/>
    <col min="11763" max="11765" width="14.7109375" style="51" customWidth="1"/>
    <col min="11766" max="11769" width="13.7109375" style="51" customWidth="1"/>
    <col min="11770" max="11773" width="15.7109375" style="51" customWidth="1"/>
    <col min="11774" max="11774" width="22.85546875" style="51" customWidth="1"/>
    <col min="11775" max="11775" width="20.7109375" style="51" customWidth="1"/>
    <col min="11776" max="11776" width="17.7109375" style="51" customWidth="1"/>
    <col min="11777" max="11785" width="14.7109375" style="51" customWidth="1"/>
    <col min="11786" max="12016" width="10.7109375" style="51"/>
    <col min="12017" max="12018" width="15.7109375" style="51" customWidth="1"/>
    <col min="12019" max="12021" width="14.7109375" style="51" customWidth="1"/>
    <col min="12022" max="12025" width="13.7109375" style="51" customWidth="1"/>
    <col min="12026" max="12029" width="15.7109375" style="51" customWidth="1"/>
    <col min="12030" max="12030" width="22.85546875" style="51" customWidth="1"/>
    <col min="12031" max="12031" width="20.7109375" style="51" customWidth="1"/>
    <col min="12032" max="12032" width="17.7109375" style="51" customWidth="1"/>
    <col min="12033" max="12041" width="14.7109375" style="51" customWidth="1"/>
    <col min="12042" max="12272" width="10.7109375" style="51"/>
    <col min="12273" max="12274" width="15.7109375" style="51" customWidth="1"/>
    <col min="12275" max="12277" width="14.7109375" style="51" customWidth="1"/>
    <col min="12278" max="12281" width="13.7109375" style="51" customWidth="1"/>
    <col min="12282" max="12285" width="15.7109375" style="51" customWidth="1"/>
    <col min="12286" max="12286" width="22.85546875" style="51" customWidth="1"/>
    <col min="12287" max="12287" width="20.7109375" style="51" customWidth="1"/>
    <col min="12288" max="12288" width="17.7109375" style="51" customWidth="1"/>
    <col min="12289" max="12297" width="14.7109375" style="51" customWidth="1"/>
    <col min="12298" max="12528" width="10.7109375" style="51"/>
    <col min="12529" max="12530" width="15.7109375" style="51" customWidth="1"/>
    <col min="12531" max="12533" width="14.7109375" style="51" customWidth="1"/>
    <col min="12534" max="12537" width="13.7109375" style="51" customWidth="1"/>
    <col min="12538" max="12541" width="15.7109375" style="51" customWidth="1"/>
    <col min="12542" max="12542" width="22.85546875" style="51" customWidth="1"/>
    <col min="12543" max="12543" width="20.7109375" style="51" customWidth="1"/>
    <col min="12544" max="12544" width="17.7109375" style="51" customWidth="1"/>
    <col min="12545" max="12553" width="14.7109375" style="51" customWidth="1"/>
    <col min="12554" max="12784" width="10.7109375" style="51"/>
    <col min="12785" max="12786" width="15.7109375" style="51" customWidth="1"/>
    <col min="12787" max="12789" width="14.7109375" style="51" customWidth="1"/>
    <col min="12790" max="12793" width="13.7109375" style="51" customWidth="1"/>
    <col min="12794" max="12797" width="15.7109375" style="51" customWidth="1"/>
    <col min="12798" max="12798" width="22.85546875" style="51" customWidth="1"/>
    <col min="12799" max="12799" width="20.7109375" style="51" customWidth="1"/>
    <col min="12800" max="12800" width="17.7109375" style="51" customWidth="1"/>
    <col min="12801" max="12809" width="14.7109375" style="51" customWidth="1"/>
    <col min="12810" max="13040" width="10.7109375" style="51"/>
    <col min="13041" max="13042" width="15.7109375" style="51" customWidth="1"/>
    <col min="13043" max="13045" width="14.7109375" style="51" customWidth="1"/>
    <col min="13046" max="13049" width="13.7109375" style="51" customWidth="1"/>
    <col min="13050" max="13053" width="15.7109375" style="51" customWidth="1"/>
    <col min="13054" max="13054" width="22.85546875" style="51" customWidth="1"/>
    <col min="13055" max="13055" width="20.7109375" style="51" customWidth="1"/>
    <col min="13056" max="13056" width="17.7109375" style="51" customWidth="1"/>
    <col min="13057" max="13065" width="14.7109375" style="51" customWidth="1"/>
    <col min="13066" max="13296" width="10.7109375" style="51"/>
    <col min="13297" max="13298" width="15.7109375" style="51" customWidth="1"/>
    <col min="13299" max="13301" width="14.7109375" style="51" customWidth="1"/>
    <col min="13302" max="13305" width="13.7109375" style="51" customWidth="1"/>
    <col min="13306" max="13309" width="15.7109375" style="51" customWidth="1"/>
    <col min="13310" max="13310" width="22.85546875" style="51" customWidth="1"/>
    <col min="13311" max="13311" width="20.7109375" style="51" customWidth="1"/>
    <col min="13312" max="13312" width="17.7109375" style="51" customWidth="1"/>
    <col min="13313" max="13321" width="14.7109375" style="51" customWidth="1"/>
    <col min="13322" max="13552" width="10.7109375" style="51"/>
    <col min="13553" max="13554" width="15.7109375" style="51" customWidth="1"/>
    <col min="13555" max="13557" width="14.7109375" style="51" customWidth="1"/>
    <col min="13558" max="13561" width="13.7109375" style="51" customWidth="1"/>
    <col min="13562" max="13565" width="15.7109375" style="51" customWidth="1"/>
    <col min="13566" max="13566" width="22.85546875" style="51" customWidth="1"/>
    <col min="13567" max="13567" width="20.7109375" style="51" customWidth="1"/>
    <col min="13568" max="13568" width="17.7109375" style="51" customWidth="1"/>
    <col min="13569" max="13577" width="14.7109375" style="51" customWidth="1"/>
    <col min="13578" max="13808" width="10.7109375" style="51"/>
    <col min="13809" max="13810" width="15.7109375" style="51" customWidth="1"/>
    <col min="13811" max="13813" width="14.7109375" style="51" customWidth="1"/>
    <col min="13814" max="13817" width="13.7109375" style="51" customWidth="1"/>
    <col min="13818" max="13821" width="15.7109375" style="51" customWidth="1"/>
    <col min="13822" max="13822" width="22.85546875" style="51" customWidth="1"/>
    <col min="13823" max="13823" width="20.7109375" style="51" customWidth="1"/>
    <col min="13824" max="13824" width="17.7109375" style="51" customWidth="1"/>
    <col min="13825" max="13833" width="14.7109375" style="51" customWidth="1"/>
    <col min="13834" max="14064" width="10.7109375" style="51"/>
    <col min="14065" max="14066" width="15.7109375" style="51" customWidth="1"/>
    <col min="14067" max="14069" width="14.7109375" style="51" customWidth="1"/>
    <col min="14070" max="14073" width="13.7109375" style="51" customWidth="1"/>
    <col min="14074" max="14077" width="15.7109375" style="51" customWidth="1"/>
    <col min="14078" max="14078" width="22.85546875" style="51" customWidth="1"/>
    <col min="14079" max="14079" width="20.7109375" style="51" customWidth="1"/>
    <col min="14080" max="14080" width="17.7109375" style="51" customWidth="1"/>
    <col min="14081" max="14089" width="14.7109375" style="51" customWidth="1"/>
    <col min="14090" max="14320" width="10.7109375" style="51"/>
    <col min="14321" max="14322" width="15.7109375" style="51" customWidth="1"/>
    <col min="14323" max="14325" width="14.7109375" style="51" customWidth="1"/>
    <col min="14326" max="14329" width="13.7109375" style="51" customWidth="1"/>
    <col min="14330" max="14333" width="15.7109375" style="51" customWidth="1"/>
    <col min="14334" max="14334" width="22.85546875" style="51" customWidth="1"/>
    <col min="14335" max="14335" width="20.7109375" style="51" customWidth="1"/>
    <col min="14336" max="14336" width="17.7109375" style="51" customWidth="1"/>
    <col min="14337" max="14345" width="14.7109375" style="51" customWidth="1"/>
    <col min="14346" max="14576" width="10.7109375" style="51"/>
    <col min="14577" max="14578" width="15.7109375" style="51" customWidth="1"/>
    <col min="14579" max="14581" width="14.7109375" style="51" customWidth="1"/>
    <col min="14582" max="14585" width="13.7109375" style="51" customWidth="1"/>
    <col min="14586" max="14589" width="15.7109375" style="51" customWidth="1"/>
    <col min="14590" max="14590" width="22.85546875" style="51" customWidth="1"/>
    <col min="14591" max="14591" width="20.7109375" style="51" customWidth="1"/>
    <col min="14592" max="14592" width="17.7109375" style="51" customWidth="1"/>
    <col min="14593" max="14601" width="14.7109375" style="51" customWidth="1"/>
    <col min="14602" max="14832" width="10.7109375" style="51"/>
    <col min="14833" max="14834" width="15.7109375" style="51" customWidth="1"/>
    <col min="14835" max="14837" width="14.7109375" style="51" customWidth="1"/>
    <col min="14838" max="14841" width="13.7109375" style="51" customWidth="1"/>
    <col min="14842" max="14845" width="15.7109375" style="51" customWidth="1"/>
    <col min="14846" max="14846" width="22.85546875" style="51" customWidth="1"/>
    <col min="14847" max="14847" width="20.7109375" style="51" customWidth="1"/>
    <col min="14848" max="14848" width="17.7109375" style="51" customWidth="1"/>
    <col min="14849" max="14857" width="14.7109375" style="51" customWidth="1"/>
    <col min="14858" max="15088" width="10.7109375" style="51"/>
    <col min="15089" max="15090" width="15.7109375" style="51" customWidth="1"/>
    <col min="15091" max="15093" width="14.7109375" style="51" customWidth="1"/>
    <col min="15094" max="15097" width="13.7109375" style="51" customWidth="1"/>
    <col min="15098" max="15101" width="15.7109375" style="51" customWidth="1"/>
    <col min="15102" max="15102" width="22.85546875" style="51" customWidth="1"/>
    <col min="15103" max="15103" width="20.7109375" style="51" customWidth="1"/>
    <col min="15104" max="15104" width="17.7109375" style="51" customWidth="1"/>
    <col min="15105" max="15113" width="14.7109375" style="51" customWidth="1"/>
    <col min="15114" max="15344" width="10.7109375" style="51"/>
    <col min="15345" max="15346" width="15.7109375" style="51" customWidth="1"/>
    <col min="15347" max="15349" width="14.7109375" style="51" customWidth="1"/>
    <col min="15350" max="15353" width="13.7109375" style="51" customWidth="1"/>
    <col min="15354" max="15357" width="15.7109375" style="51" customWidth="1"/>
    <col min="15358" max="15358" width="22.85546875" style="51" customWidth="1"/>
    <col min="15359" max="15359" width="20.7109375" style="51" customWidth="1"/>
    <col min="15360" max="15360" width="17.7109375" style="51" customWidth="1"/>
    <col min="15361" max="15369" width="14.7109375" style="51" customWidth="1"/>
    <col min="15370" max="15600" width="10.7109375" style="51"/>
    <col min="15601" max="15602" width="15.7109375" style="51" customWidth="1"/>
    <col min="15603" max="15605" width="14.7109375" style="51" customWidth="1"/>
    <col min="15606" max="15609" width="13.7109375" style="51" customWidth="1"/>
    <col min="15610" max="15613" width="15.7109375" style="51" customWidth="1"/>
    <col min="15614" max="15614" width="22.85546875" style="51" customWidth="1"/>
    <col min="15615" max="15615" width="20.7109375" style="51" customWidth="1"/>
    <col min="15616" max="15616" width="17.7109375" style="51" customWidth="1"/>
    <col min="15617" max="15625" width="14.7109375" style="51" customWidth="1"/>
    <col min="15626" max="15856" width="10.7109375" style="51"/>
    <col min="15857" max="15858" width="15.7109375" style="51" customWidth="1"/>
    <col min="15859" max="15861" width="14.7109375" style="51" customWidth="1"/>
    <col min="15862" max="15865" width="13.7109375" style="51" customWidth="1"/>
    <col min="15866" max="15869" width="15.7109375" style="51" customWidth="1"/>
    <col min="15870" max="15870" width="22.85546875" style="51" customWidth="1"/>
    <col min="15871" max="15871" width="20.7109375" style="51" customWidth="1"/>
    <col min="15872" max="15872" width="17.7109375" style="51" customWidth="1"/>
    <col min="15873" max="15881" width="14.7109375" style="51" customWidth="1"/>
    <col min="15882" max="16112" width="10.7109375" style="51"/>
    <col min="16113" max="16114" width="15.7109375" style="51" customWidth="1"/>
    <col min="16115" max="16117" width="14.7109375" style="51" customWidth="1"/>
    <col min="16118" max="16121" width="13.7109375" style="51" customWidth="1"/>
    <col min="16122" max="16125" width="15.7109375" style="51" customWidth="1"/>
    <col min="16126" max="16126" width="22.85546875" style="51" customWidth="1"/>
    <col min="16127" max="16127" width="20.7109375" style="51" customWidth="1"/>
    <col min="16128" max="16128" width="17.7109375" style="51" customWidth="1"/>
    <col min="16129" max="16137" width="14.7109375" style="51" customWidth="1"/>
    <col min="16138" max="16384" width="10.7109375" style="51"/>
  </cols>
  <sheetData>
    <row r="1" spans="1:27" ht="25.5" customHeight="1" x14ac:dyDescent="0.25">
      <c r="Z1" s="133"/>
      <c r="AA1" s="131" t="s">
        <v>64</v>
      </c>
    </row>
    <row r="2" spans="1:27" s="10" customFormat="1" ht="18.75" customHeight="1" x14ac:dyDescent="0.2">
      <c r="E2" s="16"/>
      <c r="Q2" s="14"/>
      <c r="R2" s="14"/>
      <c r="Z2" s="134"/>
      <c r="AA2" s="132" t="s">
        <v>9</v>
      </c>
    </row>
    <row r="3" spans="1:27" s="10" customFormat="1" ht="18.75" customHeight="1" x14ac:dyDescent="0.2">
      <c r="E3" s="16"/>
      <c r="Q3" s="14"/>
      <c r="R3" s="14"/>
      <c r="Z3" s="134"/>
      <c r="AA3" s="132" t="s">
        <v>63</v>
      </c>
    </row>
    <row r="4" spans="1:27" s="10" customFormat="1" x14ac:dyDescent="0.2">
      <c r="E4" s="15"/>
      <c r="Q4" s="14"/>
      <c r="R4" s="14"/>
    </row>
    <row r="5" spans="1:27" s="10" customFormat="1" x14ac:dyDescent="0.2">
      <c r="A5" s="270" t="s">
        <v>521</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row>
    <row r="6" spans="1:27" s="10" customFormat="1" x14ac:dyDescent="0.2">
      <c r="A6" s="173"/>
      <c r="B6" s="173"/>
      <c r="C6" s="173"/>
      <c r="D6" s="173"/>
      <c r="E6" s="173"/>
      <c r="F6" s="173"/>
      <c r="G6" s="173"/>
      <c r="H6" s="173"/>
      <c r="I6" s="173"/>
      <c r="J6" s="173"/>
      <c r="K6" s="173"/>
      <c r="L6" s="173"/>
      <c r="M6" s="173"/>
      <c r="N6" s="173"/>
      <c r="O6" s="173"/>
      <c r="P6" s="173"/>
      <c r="Q6" s="173"/>
      <c r="R6" s="173"/>
      <c r="S6" s="173"/>
      <c r="T6" s="173"/>
    </row>
    <row r="7" spans="1:27" s="10" customFormat="1" ht="18.75" x14ac:dyDescent="0.2">
      <c r="E7" s="274" t="s">
        <v>8</v>
      </c>
      <c r="F7" s="274"/>
      <c r="G7" s="274"/>
      <c r="H7" s="274"/>
      <c r="I7" s="274"/>
      <c r="J7" s="274"/>
      <c r="K7" s="274"/>
      <c r="L7" s="274"/>
      <c r="M7" s="274"/>
      <c r="N7" s="274"/>
      <c r="O7" s="274"/>
      <c r="P7" s="274"/>
      <c r="Q7" s="274"/>
      <c r="R7" s="274"/>
      <c r="S7" s="274"/>
      <c r="T7" s="274"/>
      <c r="U7" s="274"/>
      <c r="V7" s="274"/>
      <c r="W7" s="274"/>
      <c r="X7" s="274"/>
      <c r="Y7" s="274"/>
    </row>
    <row r="8" spans="1:27" s="10" customFormat="1" ht="18.75" x14ac:dyDescent="0.2">
      <c r="E8" s="174"/>
      <c r="F8" s="174"/>
      <c r="G8" s="174"/>
      <c r="H8" s="174"/>
      <c r="I8" s="174"/>
      <c r="J8" s="174"/>
      <c r="K8" s="174"/>
      <c r="L8" s="174"/>
      <c r="M8" s="174"/>
      <c r="N8" s="174"/>
      <c r="O8" s="174"/>
      <c r="P8" s="174"/>
      <c r="Q8" s="174"/>
      <c r="R8" s="174"/>
      <c r="S8" s="121"/>
      <c r="T8" s="121"/>
      <c r="U8" s="121"/>
      <c r="V8" s="121"/>
      <c r="W8" s="121"/>
    </row>
    <row r="9" spans="1:27" s="10" customFormat="1" ht="18.75" customHeight="1" x14ac:dyDescent="0.2">
      <c r="E9" s="275" t="s">
        <v>465</v>
      </c>
      <c r="F9" s="275"/>
      <c r="G9" s="275"/>
      <c r="H9" s="275"/>
      <c r="I9" s="275"/>
      <c r="J9" s="275"/>
      <c r="K9" s="275"/>
      <c r="L9" s="275"/>
      <c r="M9" s="275"/>
      <c r="N9" s="275"/>
      <c r="O9" s="275"/>
      <c r="P9" s="275"/>
      <c r="Q9" s="275"/>
      <c r="R9" s="275"/>
      <c r="S9" s="275"/>
      <c r="T9" s="275"/>
      <c r="U9" s="275"/>
      <c r="V9" s="275"/>
      <c r="W9" s="275"/>
      <c r="X9" s="275"/>
      <c r="Y9" s="275"/>
    </row>
    <row r="10" spans="1:27" s="10" customFormat="1" ht="18.75" customHeight="1" x14ac:dyDescent="0.2">
      <c r="E10" s="271" t="s">
        <v>7</v>
      </c>
      <c r="F10" s="271"/>
      <c r="G10" s="271"/>
      <c r="H10" s="271"/>
      <c r="I10" s="271"/>
      <c r="J10" s="271"/>
      <c r="K10" s="271"/>
      <c r="L10" s="271"/>
      <c r="M10" s="271"/>
      <c r="N10" s="271"/>
      <c r="O10" s="271"/>
      <c r="P10" s="271"/>
      <c r="Q10" s="271"/>
      <c r="R10" s="271"/>
      <c r="S10" s="271"/>
      <c r="T10" s="271"/>
      <c r="U10" s="271"/>
      <c r="V10" s="271"/>
      <c r="W10" s="271"/>
      <c r="X10" s="271"/>
      <c r="Y10" s="271"/>
    </row>
    <row r="11" spans="1:27" s="10" customFormat="1" ht="18.75" x14ac:dyDescent="0.2">
      <c r="E11" s="174"/>
      <c r="F11" s="174"/>
      <c r="G11" s="174"/>
      <c r="H11" s="174"/>
      <c r="I11" s="174"/>
      <c r="J11" s="174"/>
      <c r="K11" s="174"/>
      <c r="L11" s="174"/>
      <c r="M11" s="174"/>
      <c r="N11" s="174"/>
      <c r="O11" s="174"/>
      <c r="P11" s="174"/>
      <c r="Q11" s="174"/>
      <c r="R11" s="174"/>
      <c r="S11" s="121"/>
      <c r="T11" s="121"/>
      <c r="U11" s="121"/>
      <c r="V11" s="121"/>
      <c r="W11" s="121"/>
    </row>
    <row r="12" spans="1:27" s="10" customFormat="1" ht="18.75" customHeight="1" x14ac:dyDescent="0.2">
      <c r="E12" s="275" t="s">
        <v>522</v>
      </c>
      <c r="F12" s="275"/>
      <c r="G12" s="275"/>
      <c r="H12" s="275"/>
      <c r="I12" s="275"/>
      <c r="J12" s="275"/>
      <c r="K12" s="275"/>
      <c r="L12" s="275"/>
      <c r="M12" s="275"/>
      <c r="N12" s="275"/>
      <c r="O12" s="275"/>
      <c r="P12" s="275"/>
      <c r="Q12" s="275"/>
      <c r="R12" s="275"/>
      <c r="S12" s="275"/>
      <c r="T12" s="275"/>
      <c r="U12" s="275"/>
      <c r="V12" s="275"/>
      <c r="W12" s="275"/>
      <c r="X12" s="275"/>
      <c r="Y12" s="275"/>
    </row>
    <row r="13" spans="1:27" s="10" customFormat="1" ht="18.75" customHeight="1" x14ac:dyDescent="0.2">
      <c r="E13" s="271" t="s">
        <v>6</v>
      </c>
      <c r="F13" s="271"/>
      <c r="G13" s="271"/>
      <c r="H13" s="271"/>
      <c r="I13" s="271"/>
      <c r="J13" s="271"/>
      <c r="K13" s="271"/>
      <c r="L13" s="271"/>
      <c r="M13" s="271"/>
      <c r="N13" s="271"/>
      <c r="O13" s="271"/>
      <c r="P13" s="271"/>
      <c r="Q13" s="271"/>
      <c r="R13" s="271"/>
      <c r="S13" s="271"/>
      <c r="T13" s="271"/>
      <c r="U13" s="271"/>
      <c r="V13" s="271"/>
      <c r="W13" s="271"/>
      <c r="X13" s="271"/>
      <c r="Y13" s="271"/>
    </row>
    <row r="14" spans="1:27" s="7" customFormat="1" ht="15.75" customHeight="1" x14ac:dyDescent="0.2">
      <c r="E14" s="176"/>
      <c r="F14" s="176"/>
      <c r="G14" s="176"/>
      <c r="H14" s="176"/>
      <c r="I14" s="176"/>
      <c r="J14" s="176"/>
      <c r="K14" s="176"/>
      <c r="L14" s="176"/>
      <c r="M14" s="176"/>
      <c r="N14" s="176"/>
      <c r="O14" s="176"/>
      <c r="P14" s="176"/>
      <c r="Q14" s="176"/>
      <c r="R14" s="176"/>
      <c r="S14" s="176"/>
      <c r="T14" s="176"/>
      <c r="U14" s="176"/>
      <c r="V14" s="176"/>
      <c r="W14" s="176"/>
    </row>
    <row r="15" spans="1:27" s="2" customFormat="1" ht="12" x14ac:dyDescent="0.2">
      <c r="E15" s="298" t="s">
        <v>486</v>
      </c>
      <c r="F15" s="298"/>
      <c r="G15" s="298"/>
      <c r="H15" s="298"/>
      <c r="I15" s="298"/>
      <c r="J15" s="298"/>
      <c r="K15" s="298"/>
      <c r="L15" s="298"/>
      <c r="M15" s="298"/>
      <c r="N15" s="298"/>
      <c r="O15" s="298"/>
      <c r="P15" s="298"/>
      <c r="Q15" s="298"/>
      <c r="R15" s="298"/>
      <c r="S15" s="298"/>
      <c r="T15" s="298"/>
      <c r="U15" s="298"/>
      <c r="V15" s="298"/>
      <c r="W15" s="298"/>
      <c r="X15" s="298"/>
      <c r="Y15" s="298"/>
    </row>
    <row r="16" spans="1:27" s="2" customFormat="1" ht="15" customHeight="1" x14ac:dyDescent="0.2">
      <c r="E16" s="271" t="s">
        <v>5</v>
      </c>
      <c r="F16" s="271"/>
      <c r="G16" s="271"/>
      <c r="H16" s="271"/>
      <c r="I16" s="271"/>
      <c r="J16" s="271"/>
      <c r="K16" s="271"/>
      <c r="L16" s="271"/>
      <c r="M16" s="271"/>
      <c r="N16" s="271"/>
      <c r="O16" s="271"/>
      <c r="P16" s="271"/>
      <c r="Q16" s="271"/>
      <c r="R16" s="271"/>
      <c r="S16" s="271"/>
      <c r="T16" s="271"/>
      <c r="U16" s="271"/>
      <c r="V16" s="271"/>
      <c r="W16" s="271"/>
      <c r="X16" s="271"/>
      <c r="Y16" s="271"/>
    </row>
    <row r="17" spans="1:27" s="2" customFormat="1" ht="15" customHeight="1" x14ac:dyDescent="0.2">
      <c r="E17" s="177"/>
      <c r="F17" s="177"/>
      <c r="G17" s="177"/>
      <c r="H17" s="177"/>
      <c r="I17" s="177"/>
      <c r="J17" s="177"/>
      <c r="K17" s="177"/>
      <c r="L17" s="177"/>
      <c r="M17" s="177"/>
      <c r="N17" s="177"/>
      <c r="O17" s="177"/>
      <c r="P17" s="177"/>
      <c r="Q17" s="177"/>
      <c r="R17" s="177"/>
      <c r="S17" s="177"/>
      <c r="T17" s="177"/>
      <c r="U17" s="177"/>
      <c r="V17" s="177"/>
      <c r="W17" s="177"/>
    </row>
    <row r="18" spans="1:27" s="2" customFormat="1" ht="15" customHeight="1" x14ac:dyDescent="0.2">
      <c r="E18" s="273"/>
      <c r="F18" s="273"/>
      <c r="G18" s="273"/>
      <c r="H18" s="273"/>
      <c r="I18" s="273"/>
      <c r="J18" s="273"/>
      <c r="K18" s="273"/>
      <c r="L18" s="273"/>
      <c r="M18" s="273"/>
      <c r="N18" s="273"/>
      <c r="O18" s="273"/>
      <c r="P18" s="273"/>
      <c r="Q18" s="273"/>
      <c r="R18" s="273"/>
      <c r="S18" s="273"/>
      <c r="T18" s="273"/>
      <c r="U18" s="273"/>
      <c r="V18" s="273"/>
      <c r="W18" s="273"/>
      <c r="X18" s="273"/>
      <c r="Y18" s="273"/>
    </row>
    <row r="19" spans="1:27" ht="25.5" customHeight="1" x14ac:dyDescent="0.25">
      <c r="A19" s="273" t="s">
        <v>429</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row>
    <row r="20" spans="1:27" s="59" customFormat="1" ht="21" customHeight="1" x14ac:dyDescent="0.25"/>
    <row r="21" spans="1:27" ht="45.75" customHeight="1" x14ac:dyDescent="0.25">
      <c r="A21" s="299" t="s">
        <v>4</v>
      </c>
      <c r="B21" s="302" t="s">
        <v>436</v>
      </c>
      <c r="C21" s="303"/>
      <c r="D21" s="302" t="s">
        <v>438</v>
      </c>
      <c r="E21" s="303"/>
      <c r="F21" s="295" t="s">
        <v>89</v>
      </c>
      <c r="G21" s="297"/>
      <c r="H21" s="297"/>
      <c r="I21" s="296"/>
      <c r="J21" s="299" t="s">
        <v>439</v>
      </c>
      <c r="K21" s="302" t="s">
        <v>440</v>
      </c>
      <c r="L21" s="303"/>
      <c r="M21" s="302" t="s">
        <v>441</v>
      </c>
      <c r="N21" s="303"/>
      <c r="O21" s="302" t="s">
        <v>428</v>
      </c>
      <c r="P21" s="303"/>
      <c r="Q21" s="302" t="s">
        <v>112</v>
      </c>
      <c r="R21" s="303"/>
      <c r="S21" s="299" t="s">
        <v>111</v>
      </c>
      <c r="T21" s="299" t="s">
        <v>442</v>
      </c>
      <c r="U21" s="299" t="s">
        <v>437</v>
      </c>
      <c r="V21" s="302" t="s">
        <v>110</v>
      </c>
      <c r="W21" s="303"/>
      <c r="X21" s="295" t="s">
        <v>102</v>
      </c>
      <c r="Y21" s="297"/>
      <c r="Z21" s="295" t="s">
        <v>101</v>
      </c>
      <c r="AA21" s="297"/>
    </row>
    <row r="22" spans="1:27" ht="216" customHeight="1" x14ac:dyDescent="0.25">
      <c r="A22" s="300"/>
      <c r="B22" s="304"/>
      <c r="C22" s="305"/>
      <c r="D22" s="304"/>
      <c r="E22" s="305"/>
      <c r="F22" s="295" t="s">
        <v>109</v>
      </c>
      <c r="G22" s="296"/>
      <c r="H22" s="295" t="s">
        <v>108</v>
      </c>
      <c r="I22" s="296"/>
      <c r="J22" s="301"/>
      <c r="K22" s="304"/>
      <c r="L22" s="305"/>
      <c r="M22" s="304"/>
      <c r="N22" s="305"/>
      <c r="O22" s="304"/>
      <c r="P22" s="305"/>
      <c r="Q22" s="304"/>
      <c r="R22" s="305"/>
      <c r="S22" s="301"/>
      <c r="T22" s="301"/>
      <c r="U22" s="301"/>
      <c r="V22" s="304"/>
      <c r="W22" s="305"/>
      <c r="X22" s="84" t="s">
        <v>100</v>
      </c>
      <c r="Y22" s="84" t="s">
        <v>426</v>
      </c>
      <c r="Z22" s="84" t="s">
        <v>99</v>
      </c>
      <c r="AA22" s="84" t="s">
        <v>98</v>
      </c>
    </row>
    <row r="23" spans="1:27" x14ac:dyDescent="0.25">
      <c r="A23" s="301"/>
      <c r="B23" s="179" t="s">
        <v>96</v>
      </c>
      <c r="C23" s="179" t="s">
        <v>97</v>
      </c>
      <c r="D23" s="179" t="s">
        <v>96</v>
      </c>
      <c r="E23" s="179" t="s">
        <v>97</v>
      </c>
      <c r="F23" s="179" t="s">
        <v>96</v>
      </c>
      <c r="G23" s="179" t="s">
        <v>97</v>
      </c>
      <c r="H23" s="179" t="s">
        <v>96</v>
      </c>
      <c r="I23" s="179" t="s">
        <v>97</v>
      </c>
      <c r="J23" s="179" t="s">
        <v>96</v>
      </c>
      <c r="K23" s="179" t="s">
        <v>96</v>
      </c>
      <c r="L23" s="179" t="s">
        <v>97</v>
      </c>
      <c r="M23" s="179" t="s">
        <v>96</v>
      </c>
      <c r="N23" s="179" t="s">
        <v>97</v>
      </c>
      <c r="O23" s="179" t="s">
        <v>96</v>
      </c>
      <c r="P23" s="179" t="s">
        <v>97</v>
      </c>
      <c r="Q23" s="179" t="s">
        <v>96</v>
      </c>
      <c r="R23" s="179" t="s">
        <v>97</v>
      </c>
      <c r="S23" s="179" t="s">
        <v>96</v>
      </c>
      <c r="T23" s="179" t="s">
        <v>96</v>
      </c>
      <c r="U23" s="179" t="s">
        <v>96</v>
      </c>
      <c r="V23" s="179" t="s">
        <v>96</v>
      </c>
      <c r="W23" s="179" t="s">
        <v>97</v>
      </c>
      <c r="X23" s="179" t="s">
        <v>96</v>
      </c>
      <c r="Y23" s="179" t="s">
        <v>96</v>
      </c>
      <c r="Z23" s="84" t="s">
        <v>96</v>
      </c>
      <c r="AA23" s="84" t="s">
        <v>96</v>
      </c>
    </row>
    <row r="24" spans="1:27" x14ac:dyDescent="0.25">
      <c r="A24" s="88">
        <v>1</v>
      </c>
      <c r="B24" s="88">
        <v>2</v>
      </c>
      <c r="C24" s="88">
        <v>3</v>
      </c>
      <c r="D24" s="88">
        <v>4</v>
      </c>
      <c r="E24" s="88">
        <v>5</v>
      </c>
      <c r="F24" s="88">
        <v>6</v>
      </c>
      <c r="G24" s="88">
        <v>7</v>
      </c>
      <c r="H24" s="88">
        <v>8</v>
      </c>
      <c r="I24" s="88">
        <v>9</v>
      </c>
      <c r="J24" s="88">
        <v>10</v>
      </c>
      <c r="K24" s="88">
        <v>11</v>
      </c>
      <c r="L24" s="88">
        <v>12</v>
      </c>
      <c r="M24" s="88">
        <v>13</v>
      </c>
      <c r="N24" s="88">
        <v>14</v>
      </c>
      <c r="O24" s="88">
        <v>15</v>
      </c>
      <c r="P24" s="88">
        <v>16</v>
      </c>
      <c r="Q24" s="88">
        <v>19</v>
      </c>
      <c r="R24" s="88">
        <v>20</v>
      </c>
      <c r="S24" s="88">
        <v>21</v>
      </c>
      <c r="T24" s="88">
        <v>22</v>
      </c>
      <c r="U24" s="88">
        <v>23</v>
      </c>
      <c r="V24" s="88">
        <v>24</v>
      </c>
      <c r="W24" s="88">
        <v>25</v>
      </c>
      <c r="X24" s="88">
        <v>26</v>
      </c>
      <c r="Y24" s="88">
        <v>27</v>
      </c>
      <c r="Z24" s="88">
        <v>28</v>
      </c>
      <c r="AA24" s="88">
        <v>29</v>
      </c>
    </row>
    <row r="25" spans="1:27" s="59" customFormat="1" x14ac:dyDescent="0.25">
      <c r="A25" s="89">
        <v>1</v>
      </c>
      <c r="B25" s="149" t="s">
        <v>466</v>
      </c>
      <c r="C25" s="149" t="s">
        <v>466</v>
      </c>
      <c r="D25" s="149" t="s">
        <v>466</v>
      </c>
      <c r="E25" s="149" t="s">
        <v>466</v>
      </c>
      <c r="F25" s="149" t="s">
        <v>466</v>
      </c>
      <c r="G25" s="149" t="s">
        <v>466</v>
      </c>
      <c r="H25" s="149" t="s">
        <v>466</v>
      </c>
      <c r="I25" s="149" t="s">
        <v>466</v>
      </c>
      <c r="J25" s="149" t="s">
        <v>466</v>
      </c>
      <c r="K25" s="149" t="s">
        <v>466</v>
      </c>
      <c r="L25" s="149" t="s">
        <v>466</v>
      </c>
      <c r="M25" s="149" t="s">
        <v>466</v>
      </c>
      <c r="N25" s="149" t="s">
        <v>466</v>
      </c>
      <c r="O25" s="149" t="s">
        <v>466</v>
      </c>
      <c r="P25" s="149" t="s">
        <v>466</v>
      </c>
      <c r="Q25" s="149" t="s">
        <v>466</v>
      </c>
      <c r="R25" s="149" t="s">
        <v>466</v>
      </c>
      <c r="S25" s="149" t="s">
        <v>466</v>
      </c>
      <c r="T25" s="149" t="s">
        <v>466</v>
      </c>
      <c r="U25" s="149" t="s">
        <v>466</v>
      </c>
      <c r="V25" s="149" t="s">
        <v>466</v>
      </c>
      <c r="W25" s="149" t="s">
        <v>466</v>
      </c>
      <c r="X25" s="149" t="s">
        <v>466</v>
      </c>
      <c r="Y25" s="149" t="s">
        <v>466</v>
      </c>
      <c r="Z25" s="149" t="s">
        <v>466</v>
      </c>
      <c r="AA25" s="149" t="s">
        <v>466</v>
      </c>
    </row>
    <row r="26" spans="1:27" ht="3" customHeight="1" x14ac:dyDescent="0.25">
      <c r="X26" s="85"/>
      <c r="Y26" s="86"/>
      <c r="Z26" s="52"/>
      <c r="AA26" s="52"/>
    </row>
    <row r="27" spans="1:27" s="57" customFormat="1" ht="12.75" x14ac:dyDescent="0.2">
      <c r="A27" s="58"/>
      <c r="B27" s="58"/>
      <c r="C27" s="58"/>
      <c r="E27" s="58"/>
      <c r="X27" s="87"/>
      <c r="Y27" s="87"/>
      <c r="Z27" s="87"/>
      <c r="AA27" s="87"/>
    </row>
    <row r="28" spans="1:27" s="57" customFormat="1" ht="12.75" x14ac:dyDescent="0.2">
      <c r="A28" s="58"/>
      <c r="B28" s="58"/>
      <c r="C28" s="58"/>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39370078740157483" right="0.39370078740157483" top="0.78740157480314965" bottom="0.39370078740157483" header="0" footer="0"/>
  <pageSetup paperSize="8" scale="8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7" zoomScale="75" zoomScaleSheetLayoutView="75" workbookViewId="0">
      <pane xSplit="2" ySplit="15" topLeftCell="C22" activePane="bottomRight" state="frozen"/>
      <selection activeCell="A7" sqref="A7"/>
      <selection pane="topRight" activeCell="C7" sqref="C7"/>
      <selection pane="bottomLeft" activeCell="A22" sqref="A22"/>
      <selection pane="bottomRight" activeCell="C22" sqref="C22"/>
    </sheetView>
  </sheetViews>
  <sheetFormatPr defaultRowHeight="15" x14ac:dyDescent="0.25"/>
  <cols>
    <col min="1" max="1" width="6.140625" style="1" customWidth="1"/>
    <col min="2" max="2" width="53.5703125" style="1" customWidth="1"/>
    <col min="3" max="3" width="151.855468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hidden="1" customHeight="1" x14ac:dyDescent="0.2">
      <c r="A1" s="16"/>
      <c r="C1" s="40" t="s">
        <v>64</v>
      </c>
      <c r="E1" s="14"/>
      <c r="F1" s="14"/>
    </row>
    <row r="2" spans="1:29" s="10" customFormat="1" ht="18.75" hidden="1" customHeight="1" x14ac:dyDescent="0.3">
      <c r="A2" s="16"/>
      <c r="C2" s="13" t="s">
        <v>9</v>
      </c>
      <c r="E2" s="14"/>
      <c r="F2" s="14"/>
    </row>
    <row r="3" spans="1:29" s="10" customFormat="1" ht="18.75" hidden="1" x14ac:dyDescent="0.3">
      <c r="A3" s="15"/>
      <c r="C3" s="13" t="s">
        <v>63</v>
      </c>
      <c r="E3" s="14"/>
      <c r="F3" s="14"/>
    </row>
    <row r="4" spans="1:29" s="10" customFormat="1" ht="18.75" x14ac:dyDescent="0.3">
      <c r="A4" s="15"/>
      <c r="C4" s="13"/>
      <c r="E4" s="14"/>
      <c r="F4" s="14"/>
    </row>
    <row r="5" spans="1:29" s="10" customFormat="1" ht="15.75" x14ac:dyDescent="0.2">
      <c r="A5" s="270" t="s">
        <v>514</v>
      </c>
      <c r="B5" s="270"/>
      <c r="C5" s="270"/>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row>
    <row r="6" spans="1:29" s="10" customFormat="1" ht="17.25" customHeight="1" x14ac:dyDescent="0.3">
      <c r="A6" s="15"/>
      <c r="E6" s="14"/>
      <c r="F6" s="14"/>
      <c r="G6" s="13"/>
    </row>
    <row r="7" spans="1:29" s="10" customFormat="1" ht="18.75" x14ac:dyDescent="0.2">
      <c r="A7" s="274" t="s">
        <v>8</v>
      </c>
      <c r="B7" s="274"/>
      <c r="C7" s="274"/>
      <c r="D7" s="11"/>
      <c r="E7" s="11"/>
      <c r="F7" s="11"/>
      <c r="G7" s="11"/>
      <c r="H7" s="11"/>
      <c r="I7" s="11"/>
      <c r="J7" s="11"/>
      <c r="K7" s="11"/>
      <c r="L7" s="11"/>
      <c r="M7" s="11"/>
      <c r="N7" s="11"/>
      <c r="O7" s="11"/>
      <c r="P7" s="11"/>
      <c r="Q7" s="11"/>
      <c r="R7" s="11"/>
      <c r="S7" s="11"/>
      <c r="T7" s="11"/>
      <c r="U7" s="11"/>
    </row>
    <row r="8" spans="1:29" s="10" customFormat="1" ht="12.75" customHeight="1" x14ac:dyDescent="0.2">
      <c r="A8" s="274"/>
      <c r="B8" s="274"/>
      <c r="C8" s="274"/>
      <c r="D8" s="12"/>
      <c r="E8" s="12"/>
      <c r="F8" s="12"/>
      <c r="G8" s="12"/>
      <c r="H8" s="11"/>
      <c r="I8" s="11"/>
      <c r="J8" s="11"/>
      <c r="K8" s="11"/>
      <c r="L8" s="11"/>
      <c r="M8" s="11"/>
      <c r="N8" s="11"/>
      <c r="O8" s="11"/>
      <c r="P8" s="11"/>
      <c r="Q8" s="11"/>
      <c r="R8" s="11"/>
      <c r="S8" s="11"/>
      <c r="T8" s="11"/>
      <c r="U8" s="11"/>
    </row>
    <row r="9" spans="1:29" s="10" customFormat="1" ht="18.75" x14ac:dyDescent="0.2">
      <c r="A9" s="275" t="str">
        <f>'1. паспорт местоположение'!A8:C8</f>
        <v xml:space="preserve">                                                                                                     ООО ХК "СДС-Энерго"                                                                                                            </v>
      </c>
      <c r="B9" s="275"/>
      <c r="C9" s="275"/>
      <c r="D9" s="6"/>
      <c r="E9" s="6"/>
      <c r="F9" s="6"/>
      <c r="G9" s="6"/>
      <c r="H9" s="11"/>
      <c r="I9" s="11"/>
      <c r="J9" s="11"/>
      <c r="K9" s="11"/>
      <c r="L9" s="11"/>
      <c r="M9" s="11"/>
      <c r="N9" s="11"/>
      <c r="O9" s="11"/>
      <c r="P9" s="11"/>
      <c r="Q9" s="11"/>
      <c r="R9" s="11"/>
      <c r="S9" s="11"/>
      <c r="T9" s="11"/>
      <c r="U9" s="11"/>
    </row>
    <row r="10" spans="1:29" s="10" customFormat="1" ht="18.75" x14ac:dyDescent="0.2">
      <c r="A10" s="271" t="s">
        <v>7</v>
      </c>
      <c r="B10" s="271"/>
      <c r="C10" s="271"/>
      <c r="D10" s="4"/>
      <c r="E10" s="4"/>
      <c r="F10" s="4"/>
      <c r="G10" s="4"/>
      <c r="H10" s="11"/>
      <c r="I10" s="11"/>
      <c r="J10" s="11"/>
      <c r="K10" s="11"/>
      <c r="L10" s="11"/>
      <c r="M10" s="11"/>
      <c r="N10" s="11"/>
      <c r="O10" s="11"/>
      <c r="P10" s="11"/>
      <c r="Q10" s="11"/>
      <c r="R10" s="11"/>
      <c r="S10" s="11"/>
      <c r="T10" s="11"/>
      <c r="U10" s="11"/>
    </row>
    <row r="11" spans="1:29" s="10" customFormat="1" ht="18.75" x14ac:dyDescent="0.2">
      <c r="A11" s="274"/>
      <c r="B11" s="274"/>
      <c r="C11" s="274"/>
      <c r="D11" s="12"/>
      <c r="E11" s="12"/>
      <c r="F11" s="12"/>
      <c r="G11" s="12"/>
      <c r="H11" s="11"/>
      <c r="I11" s="11"/>
      <c r="J11" s="11"/>
      <c r="K11" s="11"/>
      <c r="L11" s="11"/>
      <c r="M11" s="11"/>
      <c r="N11" s="11"/>
      <c r="O11" s="11"/>
      <c r="P11" s="11"/>
      <c r="Q11" s="11"/>
      <c r="R11" s="11"/>
      <c r="S11" s="11"/>
      <c r="T11" s="11"/>
      <c r="U11" s="11"/>
    </row>
    <row r="12" spans="1:29" s="10" customFormat="1" ht="18.75" x14ac:dyDescent="0.2">
      <c r="A12" s="275" t="str">
        <f>'1. паспорт местоположение'!A10:C10</f>
        <v>J_1.6.4, L_1.6.11, M_1.6.12 O_1.6.13</v>
      </c>
      <c r="B12" s="275"/>
      <c r="C12" s="275"/>
      <c r="D12" s="6"/>
      <c r="E12" s="6"/>
      <c r="F12" s="6"/>
      <c r="G12" s="6"/>
      <c r="H12" s="11"/>
      <c r="I12" s="11"/>
      <c r="J12" s="11"/>
      <c r="K12" s="11"/>
      <c r="L12" s="11"/>
      <c r="M12" s="11"/>
      <c r="N12" s="11"/>
      <c r="O12" s="11"/>
      <c r="P12" s="11"/>
      <c r="Q12" s="11"/>
      <c r="R12" s="11"/>
      <c r="S12" s="11"/>
      <c r="T12" s="11"/>
      <c r="U12" s="11"/>
    </row>
    <row r="13" spans="1:29" s="10" customFormat="1" ht="18.75" x14ac:dyDescent="0.2">
      <c r="A13" s="271" t="s">
        <v>6</v>
      </c>
      <c r="B13" s="271"/>
      <c r="C13" s="271"/>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82"/>
      <c r="B14" s="282"/>
      <c r="C14" s="282"/>
      <c r="D14" s="8"/>
      <c r="E14" s="8"/>
      <c r="F14" s="8"/>
      <c r="G14" s="8"/>
      <c r="H14" s="8"/>
      <c r="I14" s="8"/>
      <c r="J14" s="8"/>
      <c r="K14" s="8"/>
      <c r="L14" s="8"/>
      <c r="M14" s="8"/>
      <c r="N14" s="8"/>
      <c r="O14" s="8"/>
      <c r="P14" s="8"/>
      <c r="Q14" s="8"/>
      <c r="R14" s="8"/>
      <c r="S14" s="8"/>
      <c r="T14" s="8"/>
      <c r="U14" s="8"/>
    </row>
    <row r="15" spans="1:29" s="2" customFormat="1" ht="37.5" customHeight="1" x14ac:dyDescent="0.2">
      <c r="A15" s="276" t="str">
        <f>'1. паспорт местоположение'!A12:C12</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5" s="276"/>
      <c r="C15" s="276"/>
      <c r="D15" s="6"/>
      <c r="E15" s="6"/>
      <c r="F15" s="6"/>
      <c r="G15" s="6"/>
      <c r="H15" s="6"/>
      <c r="I15" s="6"/>
      <c r="J15" s="6"/>
      <c r="K15" s="6"/>
      <c r="L15" s="6"/>
      <c r="M15" s="6"/>
      <c r="N15" s="6"/>
      <c r="O15" s="6"/>
      <c r="P15" s="6"/>
      <c r="Q15" s="6"/>
      <c r="R15" s="6"/>
      <c r="S15" s="6"/>
      <c r="T15" s="6"/>
      <c r="U15" s="6"/>
    </row>
    <row r="16" spans="1:29" s="2" customFormat="1" ht="15" customHeight="1" x14ac:dyDescent="0.2">
      <c r="A16" s="271" t="s">
        <v>5</v>
      </c>
      <c r="B16" s="271"/>
      <c r="C16" s="271"/>
      <c r="D16" s="4"/>
      <c r="E16" s="4"/>
      <c r="F16" s="4"/>
      <c r="G16" s="4"/>
      <c r="H16" s="4"/>
      <c r="I16" s="4"/>
      <c r="J16" s="4"/>
      <c r="K16" s="4"/>
      <c r="L16" s="4"/>
      <c r="M16" s="4"/>
      <c r="N16" s="4"/>
      <c r="O16" s="4"/>
      <c r="P16" s="4"/>
      <c r="Q16" s="4"/>
      <c r="R16" s="4"/>
      <c r="S16" s="4"/>
      <c r="T16" s="4"/>
      <c r="U16" s="4"/>
    </row>
    <row r="17" spans="1:21" s="2" customFormat="1" ht="15" customHeight="1" x14ac:dyDescent="0.2">
      <c r="A17" s="278"/>
      <c r="B17" s="278"/>
      <c r="C17" s="278"/>
      <c r="D17" s="3"/>
      <c r="E17" s="3"/>
      <c r="F17" s="3"/>
      <c r="G17" s="3"/>
      <c r="H17" s="3"/>
      <c r="I17" s="3"/>
      <c r="J17" s="3"/>
      <c r="K17" s="3"/>
      <c r="L17" s="3"/>
      <c r="M17" s="3"/>
      <c r="N17" s="3"/>
      <c r="O17" s="3"/>
      <c r="P17" s="3"/>
      <c r="Q17" s="3"/>
      <c r="R17" s="3"/>
    </row>
    <row r="18" spans="1:21" s="2" customFormat="1" ht="39" customHeight="1" x14ac:dyDescent="0.2">
      <c r="A18" s="272" t="s">
        <v>423</v>
      </c>
      <c r="B18" s="272"/>
      <c r="C18" s="272"/>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9" t="s">
        <v>62</v>
      </c>
      <c r="C20" s="38" t="s">
        <v>61</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8">
        <v>1</v>
      </c>
      <c r="B21" s="39">
        <v>2</v>
      </c>
      <c r="C21" s="38">
        <v>3</v>
      </c>
      <c r="D21" s="29"/>
      <c r="E21" s="29"/>
      <c r="F21" s="29"/>
      <c r="G21" s="29"/>
      <c r="H21" s="28"/>
      <c r="I21" s="28"/>
      <c r="J21" s="28"/>
      <c r="K21" s="28"/>
      <c r="L21" s="28"/>
      <c r="M21" s="28"/>
      <c r="N21" s="28"/>
      <c r="O21" s="28"/>
      <c r="P21" s="28"/>
      <c r="Q21" s="28"/>
      <c r="R21" s="28"/>
      <c r="S21" s="27"/>
      <c r="T21" s="27"/>
      <c r="U21" s="27"/>
    </row>
    <row r="22" spans="1:21" s="2" customFormat="1" ht="33.75" customHeight="1" x14ac:dyDescent="0.2">
      <c r="A22" s="24" t="s">
        <v>60</v>
      </c>
      <c r="B22" s="31" t="s">
        <v>434</v>
      </c>
      <c r="C22" s="30" t="s">
        <v>489</v>
      </c>
      <c r="D22" s="29"/>
      <c r="E22" s="29"/>
      <c r="F22" s="28"/>
      <c r="G22" s="28"/>
      <c r="H22" s="28"/>
      <c r="I22" s="28"/>
      <c r="J22" s="28"/>
      <c r="K22" s="28"/>
      <c r="L22" s="28"/>
      <c r="M22" s="28"/>
      <c r="N22" s="28"/>
      <c r="O22" s="28"/>
      <c r="P22" s="28"/>
      <c r="Q22" s="27"/>
      <c r="R22" s="27"/>
      <c r="S22" s="27"/>
      <c r="T22" s="27"/>
      <c r="U22" s="27"/>
    </row>
    <row r="23" spans="1:21" ht="42.75" customHeight="1" x14ac:dyDescent="0.25">
      <c r="A23" s="24" t="s">
        <v>58</v>
      </c>
      <c r="B23" s="26" t="s">
        <v>55</v>
      </c>
      <c r="C23" s="25" t="s">
        <v>490</v>
      </c>
      <c r="D23" s="23"/>
      <c r="E23" s="23"/>
      <c r="F23" s="23"/>
      <c r="G23" s="23"/>
      <c r="H23" s="23"/>
      <c r="I23" s="23"/>
      <c r="J23" s="23"/>
      <c r="K23" s="23"/>
      <c r="L23" s="23"/>
      <c r="M23" s="23"/>
      <c r="N23" s="23"/>
      <c r="O23" s="23"/>
      <c r="P23" s="23"/>
      <c r="Q23" s="23"/>
      <c r="R23" s="23"/>
      <c r="S23" s="23"/>
      <c r="T23" s="23"/>
      <c r="U23" s="23"/>
    </row>
    <row r="24" spans="1:21" ht="409.5" customHeight="1" x14ac:dyDescent="0.25">
      <c r="A24" s="24" t="s">
        <v>57</v>
      </c>
      <c r="B24" s="26" t="s">
        <v>454</v>
      </c>
      <c r="C24" s="36" t="s">
        <v>520</v>
      </c>
      <c r="D24" s="23"/>
      <c r="E24" s="23"/>
      <c r="F24" s="23"/>
      <c r="G24" s="23"/>
      <c r="H24" s="23"/>
      <c r="I24" s="23"/>
      <c r="J24" s="23"/>
      <c r="K24" s="23"/>
      <c r="L24" s="23"/>
      <c r="M24" s="23"/>
      <c r="N24" s="23"/>
      <c r="O24" s="23"/>
      <c r="P24" s="23"/>
      <c r="Q24" s="23"/>
      <c r="R24" s="23"/>
      <c r="S24" s="23"/>
      <c r="T24" s="23"/>
      <c r="U24" s="23"/>
    </row>
    <row r="25" spans="1:21" ht="63" customHeight="1" x14ac:dyDescent="0.25">
      <c r="A25" s="24" t="s">
        <v>56</v>
      </c>
      <c r="B25" s="26" t="s">
        <v>455</v>
      </c>
      <c r="C25" s="25" t="s">
        <v>531</v>
      </c>
      <c r="D25" s="23"/>
      <c r="E25" s="23"/>
      <c r="F25" s="23"/>
      <c r="G25" s="23"/>
      <c r="H25" s="23"/>
      <c r="I25" s="23"/>
      <c r="J25" s="23"/>
      <c r="K25" s="23"/>
      <c r="L25" s="23"/>
      <c r="M25" s="23"/>
      <c r="N25" s="23"/>
      <c r="O25" s="23"/>
      <c r="P25" s="23"/>
      <c r="Q25" s="23"/>
      <c r="R25" s="23"/>
      <c r="S25" s="23"/>
      <c r="T25" s="23"/>
      <c r="U25" s="23"/>
    </row>
    <row r="26" spans="1:21" ht="42.75" customHeight="1" x14ac:dyDescent="0.25">
      <c r="A26" s="24" t="s">
        <v>54</v>
      </c>
      <c r="B26" s="26" t="s">
        <v>217</v>
      </c>
      <c r="C26" s="25" t="s">
        <v>532</v>
      </c>
      <c r="D26" s="23"/>
      <c r="E26" s="23"/>
      <c r="F26" s="23"/>
      <c r="G26" s="23"/>
      <c r="H26" s="23"/>
      <c r="I26" s="23"/>
      <c r="J26" s="23"/>
      <c r="K26" s="23"/>
      <c r="L26" s="23"/>
      <c r="M26" s="23"/>
      <c r="N26" s="23"/>
      <c r="O26" s="23"/>
      <c r="P26" s="23"/>
      <c r="Q26" s="23"/>
      <c r="R26" s="23"/>
      <c r="S26" s="23"/>
      <c r="T26" s="23"/>
      <c r="U26" s="23"/>
    </row>
    <row r="27" spans="1:21" ht="31.5" x14ac:dyDescent="0.25">
      <c r="A27" s="24" t="s">
        <v>53</v>
      </c>
      <c r="B27" s="26" t="s">
        <v>435</v>
      </c>
      <c r="C27" s="25" t="s">
        <v>533</v>
      </c>
      <c r="D27" s="23"/>
      <c r="E27" s="23"/>
      <c r="F27" s="23"/>
      <c r="G27" s="23"/>
      <c r="H27" s="23"/>
      <c r="I27" s="23"/>
      <c r="J27" s="23"/>
      <c r="K27" s="23"/>
      <c r="L27" s="23"/>
      <c r="M27" s="23"/>
      <c r="N27" s="23"/>
      <c r="O27" s="23"/>
      <c r="P27" s="23"/>
      <c r="Q27" s="23"/>
      <c r="R27" s="23"/>
      <c r="S27" s="23"/>
      <c r="T27" s="23"/>
      <c r="U27" s="23"/>
    </row>
    <row r="28" spans="1:21" ht="42.75" customHeight="1" x14ac:dyDescent="0.25">
      <c r="A28" s="24" t="s">
        <v>51</v>
      </c>
      <c r="B28" s="26" t="s">
        <v>52</v>
      </c>
      <c r="C28" s="38">
        <v>2019</v>
      </c>
      <c r="D28" s="23"/>
      <c r="E28" s="23"/>
      <c r="F28" s="23"/>
      <c r="G28" s="23"/>
      <c r="H28" s="23"/>
      <c r="I28" s="23"/>
      <c r="J28" s="23"/>
      <c r="K28" s="23"/>
      <c r="L28" s="23"/>
      <c r="M28" s="23"/>
      <c r="N28" s="23"/>
      <c r="O28" s="23"/>
      <c r="P28" s="23"/>
      <c r="Q28" s="23"/>
      <c r="R28" s="23"/>
      <c r="S28" s="23"/>
      <c r="T28" s="23"/>
      <c r="U28" s="23"/>
    </row>
    <row r="29" spans="1:21" ht="42.75" customHeight="1" x14ac:dyDescent="0.25">
      <c r="A29" s="24" t="s">
        <v>49</v>
      </c>
      <c r="B29" s="25" t="s">
        <v>50</v>
      </c>
      <c r="C29" s="38">
        <v>2024</v>
      </c>
      <c r="D29" s="23"/>
      <c r="E29" s="23"/>
      <c r="F29" s="23"/>
      <c r="G29" s="23"/>
      <c r="H29" s="23"/>
      <c r="I29" s="23"/>
      <c r="J29" s="23"/>
      <c r="K29" s="23"/>
      <c r="L29" s="23"/>
      <c r="M29" s="23"/>
      <c r="N29" s="23"/>
      <c r="O29" s="23"/>
      <c r="P29" s="23"/>
      <c r="Q29" s="23"/>
      <c r="R29" s="23"/>
      <c r="S29" s="23"/>
      <c r="T29" s="23"/>
      <c r="U29" s="23"/>
    </row>
    <row r="30" spans="1:21" ht="42.75" customHeight="1" x14ac:dyDescent="0.25">
      <c r="A30" s="24" t="s">
        <v>68</v>
      </c>
      <c r="B30" s="25" t="s">
        <v>48</v>
      </c>
      <c r="C30" s="38" t="s">
        <v>466</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74803149606299213" bottom="0.74803149606299213" header="0" footer="0"/>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
  <sheetViews>
    <sheetView view="pageBreakPreview" zoomScale="80" zoomScaleNormal="80" zoomScaleSheetLayoutView="80" workbookViewId="0">
      <selection activeCell="I19" sqref="I19"/>
    </sheetView>
  </sheetViews>
  <sheetFormatPr defaultRowHeight="15" x14ac:dyDescent="0.25"/>
  <cols>
    <col min="1" max="1" width="9.5703125" customWidth="1"/>
    <col min="2" max="2" width="12.710937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18.85546875" customWidth="1"/>
    <col min="13" max="13" width="15.5703125"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2.140625" customWidth="1"/>
    <col min="27" max="28" width="12.28515625" customWidth="1"/>
  </cols>
  <sheetData>
    <row r="1" spans="1:28" x14ac:dyDescent="0.25">
      <c r="W1" s="146"/>
      <c r="X1" s="146"/>
      <c r="Y1" s="146"/>
      <c r="Z1" s="131" t="s">
        <v>64</v>
      </c>
    </row>
    <row r="2" spans="1:28" x14ac:dyDescent="0.25">
      <c r="W2" s="146"/>
      <c r="X2" s="146"/>
      <c r="Y2" s="146"/>
      <c r="Z2" s="132" t="s">
        <v>9</v>
      </c>
    </row>
    <row r="3" spans="1:28" x14ac:dyDescent="0.25">
      <c r="W3" s="146"/>
      <c r="X3" s="146"/>
      <c r="Y3" s="146"/>
      <c r="Z3" s="132" t="s">
        <v>63</v>
      </c>
    </row>
    <row r="4" spans="1:28" ht="18.75" customHeight="1" x14ac:dyDescent="0.25">
      <c r="A4" s="270" t="s">
        <v>519</v>
      </c>
      <c r="B4" s="270"/>
      <c r="C4" s="270"/>
      <c r="D4" s="270"/>
      <c r="E4" s="270"/>
      <c r="F4" s="270"/>
      <c r="G4" s="270"/>
      <c r="H4" s="270"/>
      <c r="I4" s="270"/>
      <c r="J4" s="270"/>
      <c r="K4" s="270"/>
      <c r="L4" s="270"/>
      <c r="M4" s="270"/>
      <c r="N4" s="270"/>
      <c r="O4" s="270"/>
      <c r="P4" s="270"/>
      <c r="Q4" s="270"/>
      <c r="R4" s="270"/>
      <c r="S4" s="270"/>
      <c r="T4" s="270"/>
      <c r="U4" s="270"/>
      <c r="V4" s="270"/>
      <c r="W4" s="270"/>
      <c r="X4" s="270"/>
      <c r="Y4" s="270"/>
      <c r="Z4" s="270"/>
    </row>
    <row r="6" spans="1:28" ht="18.75" x14ac:dyDescent="0.25">
      <c r="A6" s="274" t="s">
        <v>8</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121"/>
      <c r="AB6" s="121"/>
    </row>
    <row r="7" spans="1:28" ht="18.75" x14ac:dyDescent="0.25">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121"/>
      <c r="AB7" s="121"/>
    </row>
    <row r="8" spans="1:28" x14ac:dyDescent="0.25">
      <c r="A8" s="275" t="s">
        <v>467</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122"/>
      <c r="AB8" s="122"/>
    </row>
    <row r="9" spans="1:28" ht="15.75" x14ac:dyDescent="0.25">
      <c r="A9" s="271" t="s">
        <v>7</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123"/>
      <c r="AB9" s="123"/>
    </row>
    <row r="10" spans="1:28" ht="18.75" x14ac:dyDescent="0.25">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121"/>
      <c r="AB10" s="121"/>
    </row>
    <row r="11" spans="1:28" x14ac:dyDescent="0.25">
      <c r="A11" s="275" t="s">
        <v>522</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122"/>
      <c r="AB11" s="122"/>
    </row>
    <row r="12" spans="1:28" ht="15.75" x14ac:dyDescent="0.25">
      <c r="A12" s="271" t="s">
        <v>6</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123"/>
      <c r="AB12" s="123"/>
    </row>
    <row r="13" spans="1:28" ht="18.75" x14ac:dyDescent="0.25">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9"/>
      <c r="AB13" s="9"/>
    </row>
    <row r="14" spans="1:28" x14ac:dyDescent="0.25">
      <c r="A14" s="275" t="s">
        <v>486</v>
      </c>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122"/>
      <c r="AB14" s="122"/>
    </row>
    <row r="15" spans="1:28" ht="15.75" x14ac:dyDescent="0.25">
      <c r="A15" s="271" t="s">
        <v>5</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123"/>
      <c r="AB15" s="123"/>
    </row>
    <row r="16" spans="1:28" x14ac:dyDescent="0.25">
      <c r="A16" s="306"/>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128"/>
      <c r="AB16" s="128"/>
    </row>
    <row r="17" spans="1:28" ht="19.5" customHeight="1" x14ac:dyDescent="0.25">
      <c r="A17" s="307" t="s">
        <v>453</v>
      </c>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129"/>
      <c r="AB17" s="129"/>
    </row>
    <row r="18" spans="1:28" ht="32.25" customHeight="1" x14ac:dyDescent="0.25">
      <c r="A18" s="309" t="s">
        <v>311</v>
      </c>
      <c r="B18" s="310"/>
      <c r="C18" s="310"/>
      <c r="D18" s="310"/>
      <c r="E18" s="310"/>
      <c r="F18" s="310"/>
      <c r="G18" s="310"/>
      <c r="H18" s="310"/>
      <c r="I18" s="310"/>
      <c r="J18" s="310"/>
      <c r="K18" s="310"/>
      <c r="L18" s="311"/>
      <c r="M18" s="308" t="s">
        <v>312</v>
      </c>
      <c r="N18" s="308"/>
      <c r="O18" s="308"/>
      <c r="P18" s="308"/>
      <c r="Q18" s="308"/>
      <c r="R18" s="308"/>
      <c r="S18" s="308"/>
      <c r="T18" s="308"/>
      <c r="U18" s="308"/>
      <c r="V18" s="308"/>
      <c r="W18" s="308"/>
      <c r="X18" s="308"/>
      <c r="Y18" s="308"/>
      <c r="Z18" s="308"/>
    </row>
    <row r="19" spans="1:28" ht="249" customHeight="1" x14ac:dyDescent="0.25">
      <c r="A19" s="130" t="s">
        <v>220</v>
      </c>
      <c r="B19" s="181" t="s">
        <v>227</v>
      </c>
      <c r="C19" s="130" t="s">
        <v>305</v>
      </c>
      <c r="D19" s="130" t="s">
        <v>221</v>
      </c>
      <c r="E19" s="130" t="s">
        <v>306</v>
      </c>
      <c r="F19" s="130" t="s">
        <v>308</v>
      </c>
      <c r="G19" s="130" t="s">
        <v>307</v>
      </c>
      <c r="H19" s="130" t="s">
        <v>222</v>
      </c>
      <c r="I19" s="130" t="s">
        <v>309</v>
      </c>
      <c r="J19" s="130" t="s">
        <v>228</v>
      </c>
      <c r="K19" s="181" t="s">
        <v>226</v>
      </c>
      <c r="L19" s="181" t="s">
        <v>223</v>
      </c>
      <c r="M19" s="83" t="s">
        <v>235</v>
      </c>
      <c r="N19" s="181" t="s">
        <v>460</v>
      </c>
      <c r="O19" s="130" t="s">
        <v>233</v>
      </c>
      <c r="P19" s="130" t="s">
        <v>234</v>
      </c>
      <c r="Q19" s="130" t="s">
        <v>232</v>
      </c>
      <c r="R19" s="130" t="s">
        <v>222</v>
      </c>
      <c r="S19" s="130" t="s">
        <v>231</v>
      </c>
      <c r="T19" s="130" t="s">
        <v>230</v>
      </c>
      <c r="U19" s="130" t="s">
        <v>304</v>
      </c>
      <c r="V19" s="130" t="s">
        <v>232</v>
      </c>
      <c r="W19" s="90" t="s">
        <v>225</v>
      </c>
      <c r="X19" s="90" t="s">
        <v>237</v>
      </c>
      <c r="Y19" s="90" t="s">
        <v>238</v>
      </c>
      <c r="Z19" s="92" t="s">
        <v>236</v>
      </c>
    </row>
    <row r="20" spans="1:28" ht="16.5" customHeight="1" x14ac:dyDescent="0.25">
      <c r="A20" s="130">
        <v>1</v>
      </c>
      <c r="B20" s="181">
        <v>2</v>
      </c>
      <c r="C20" s="130">
        <v>3</v>
      </c>
      <c r="D20" s="181">
        <v>4</v>
      </c>
      <c r="E20" s="130">
        <v>5</v>
      </c>
      <c r="F20" s="181">
        <v>6</v>
      </c>
      <c r="G20" s="130">
        <v>7</v>
      </c>
      <c r="H20" s="181">
        <v>8</v>
      </c>
      <c r="I20" s="130">
        <v>9</v>
      </c>
      <c r="J20" s="181">
        <v>10</v>
      </c>
      <c r="K20" s="130">
        <v>11</v>
      </c>
      <c r="L20" s="181">
        <v>12</v>
      </c>
      <c r="M20" s="130">
        <v>13</v>
      </c>
      <c r="N20" s="181">
        <v>14</v>
      </c>
      <c r="O20" s="130">
        <v>15</v>
      </c>
      <c r="P20" s="181">
        <v>16</v>
      </c>
      <c r="Q20" s="130">
        <v>17</v>
      </c>
      <c r="R20" s="181">
        <v>18</v>
      </c>
      <c r="S20" s="130">
        <v>19</v>
      </c>
      <c r="T20" s="181">
        <v>20</v>
      </c>
      <c r="U20" s="130">
        <v>21</v>
      </c>
      <c r="V20" s="181">
        <v>22</v>
      </c>
      <c r="W20" s="130">
        <v>23</v>
      </c>
      <c r="X20" s="181">
        <v>24</v>
      </c>
      <c r="Y20" s="130">
        <v>25</v>
      </c>
      <c r="Z20" s="181">
        <v>26</v>
      </c>
    </row>
    <row r="21" spans="1:28" x14ac:dyDescent="0.25">
      <c r="A21" s="81" t="s">
        <v>466</v>
      </c>
      <c r="B21" s="81" t="s">
        <v>466</v>
      </c>
      <c r="C21" s="81" t="s">
        <v>466</v>
      </c>
      <c r="D21" s="81" t="s">
        <v>466</v>
      </c>
      <c r="E21" s="81" t="s">
        <v>466</v>
      </c>
      <c r="F21" s="81" t="s">
        <v>466</v>
      </c>
      <c r="G21" s="81" t="s">
        <v>466</v>
      </c>
      <c r="H21" s="81" t="s">
        <v>466</v>
      </c>
      <c r="I21" s="81" t="s">
        <v>466</v>
      </c>
      <c r="J21" s="81" t="s">
        <v>466</v>
      </c>
      <c r="K21" s="81" t="s">
        <v>466</v>
      </c>
      <c r="L21" s="81" t="s">
        <v>466</v>
      </c>
      <c r="M21" s="81" t="s">
        <v>466</v>
      </c>
      <c r="N21" s="81" t="s">
        <v>466</v>
      </c>
      <c r="O21" s="81" t="s">
        <v>466</v>
      </c>
      <c r="P21" s="81" t="s">
        <v>466</v>
      </c>
      <c r="Q21" s="81" t="s">
        <v>466</v>
      </c>
      <c r="R21" s="81" t="s">
        <v>466</v>
      </c>
      <c r="S21" s="81" t="s">
        <v>466</v>
      </c>
      <c r="T21" s="81" t="s">
        <v>466</v>
      </c>
      <c r="U21" s="81" t="s">
        <v>466</v>
      </c>
      <c r="V21" s="81" t="s">
        <v>466</v>
      </c>
      <c r="W21" s="81" t="s">
        <v>466</v>
      </c>
      <c r="X21" s="81" t="s">
        <v>466</v>
      </c>
      <c r="Y21" s="81" t="s">
        <v>466</v>
      </c>
      <c r="Z21" s="81" t="s">
        <v>466</v>
      </c>
    </row>
    <row r="25" spans="1:28" x14ac:dyDescent="0.25">
      <c r="A25" s="91"/>
    </row>
  </sheetData>
  <mergeCells count="15">
    <mergeCell ref="A4:Z4"/>
    <mergeCell ref="A6:Z6"/>
    <mergeCell ref="A7:Z7"/>
    <mergeCell ref="A8:Z8"/>
    <mergeCell ref="A9:Z9"/>
    <mergeCell ref="A10:Z10"/>
    <mergeCell ref="A11:Z11"/>
    <mergeCell ref="A12:Z12"/>
    <mergeCell ref="A13:Z13"/>
    <mergeCell ref="A14:Z14"/>
    <mergeCell ref="A15:Z15"/>
    <mergeCell ref="A16:Z16"/>
    <mergeCell ref="A17:Z17"/>
    <mergeCell ref="M18:Z18"/>
    <mergeCell ref="A18:L18"/>
  </mergeCells>
  <pageMargins left="0.31496062992125984" right="0.31496062992125984" top="0.74803149606299213" bottom="0.74803149606299213" header="0" footer="0"/>
  <pageSetup paperSize="8"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7" sqref="A17:O17"/>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0" customFormat="1" ht="18.75" customHeight="1" x14ac:dyDescent="0.2">
      <c r="A1" s="16"/>
      <c r="O1" s="40" t="s">
        <v>64</v>
      </c>
    </row>
    <row r="2" spans="1:28" s="10" customFormat="1" ht="18.75" customHeight="1" x14ac:dyDescent="0.3">
      <c r="A2" s="16"/>
      <c r="B2" s="16"/>
      <c r="O2" s="13" t="s">
        <v>9</v>
      </c>
    </row>
    <row r="3" spans="1:28" s="10" customFormat="1" ht="18.75" x14ac:dyDescent="0.3">
      <c r="A3" s="15"/>
      <c r="B3" s="15"/>
      <c r="O3" s="13" t="s">
        <v>63</v>
      </c>
    </row>
    <row r="4" spans="1:28" s="10" customFormat="1" ht="18.75" x14ac:dyDescent="0.3">
      <c r="A4" s="15"/>
      <c r="B4" s="15"/>
      <c r="L4" s="13"/>
    </row>
    <row r="5" spans="1:28" s="10" customFormat="1" ht="15.75" x14ac:dyDescent="0.2">
      <c r="A5" s="270" t="s">
        <v>514</v>
      </c>
      <c r="B5" s="270"/>
      <c r="C5" s="270"/>
      <c r="D5" s="270"/>
      <c r="E5" s="270"/>
      <c r="F5" s="270"/>
      <c r="G5" s="270"/>
      <c r="H5" s="270"/>
      <c r="I5" s="270"/>
      <c r="J5" s="270"/>
      <c r="K5" s="270"/>
      <c r="L5" s="270"/>
      <c r="M5" s="270"/>
      <c r="N5" s="270"/>
      <c r="O5" s="270"/>
      <c r="P5" s="127"/>
      <c r="Q5" s="127"/>
      <c r="R5" s="127"/>
      <c r="S5" s="127"/>
      <c r="T5" s="127"/>
      <c r="U5" s="127"/>
      <c r="V5" s="127"/>
      <c r="W5" s="127"/>
      <c r="X5" s="127"/>
      <c r="Y5" s="127"/>
      <c r="Z5" s="127"/>
      <c r="AA5" s="127"/>
      <c r="AB5" s="127"/>
    </row>
    <row r="6" spans="1:28" s="10" customFormat="1" ht="18.75" x14ac:dyDescent="0.3">
      <c r="A6" s="15"/>
      <c r="B6" s="15"/>
      <c r="L6" s="13"/>
    </row>
    <row r="7" spans="1:28" s="10" customFormat="1" ht="18.75" x14ac:dyDescent="0.2">
      <c r="A7" s="274" t="s">
        <v>8</v>
      </c>
      <c r="B7" s="274"/>
      <c r="C7" s="274"/>
      <c r="D7" s="274"/>
      <c r="E7" s="274"/>
      <c r="F7" s="274"/>
      <c r="G7" s="274"/>
      <c r="H7" s="274"/>
      <c r="I7" s="274"/>
      <c r="J7" s="274"/>
      <c r="K7" s="274"/>
      <c r="L7" s="274"/>
      <c r="M7" s="274"/>
      <c r="N7" s="274"/>
      <c r="O7" s="274"/>
      <c r="P7" s="11"/>
      <c r="Q7" s="11"/>
      <c r="R7" s="11"/>
      <c r="S7" s="11"/>
      <c r="T7" s="11"/>
      <c r="U7" s="11"/>
      <c r="V7" s="11"/>
      <c r="W7" s="11"/>
      <c r="X7" s="11"/>
      <c r="Y7" s="11"/>
      <c r="Z7" s="11"/>
    </row>
    <row r="8" spans="1:28" s="10" customFormat="1" ht="18.75" x14ac:dyDescent="0.2">
      <c r="A8" s="274"/>
      <c r="B8" s="274"/>
      <c r="C8" s="274"/>
      <c r="D8" s="274"/>
      <c r="E8" s="274"/>
      <c r="F8" s="274"/>
      <c r="G8" s="274"/>
      <c r="H8" s="274"/>
      <c r="I8" s="274"/>
      <c r="J8" s="274"/>
      <c r="K8" s="274"/>
      <c r="L8" s="274"/>
      <c r="M8" s="274"/>
      <c r="N8" s="274"/>
      <c r="O8" s="274"/>
      <c r="P8" s="11"/>
      <c r="Q8" s="11"/>
      <c r="R8" s="11"/>
      <c r="S8" s="11"/>
      <c r="T8" s="11"/>
      <c r="U8" s="11"/>
      <c r="V8" s="11"/>
      <c r="W8" s="11"/>
      <c r="X8" s="11"/>
      <c r="Y8" s="11"/>
      <c r="Z8" s="11"/>
    </row>
    <row r="9" spans="1:28" s="10" customFormat="1" ht="18.75" x14ac:dyDescent="0.2">
      <c r="A9" s="275" t="s">
        <v>468</v>
      </c>
      <c r="B9" s="275"/>
      <c r="C9" s="275"/>
      <c r="D9" s="275"/>
      <c r="E9" s="275"/>
      <c r="F9" s="275"/>
      <c r="G9" s="275"/>
      <c r="H9" s="275"/>
      <c r="I9" s="275"/>
      <c r="J9" s="275"/>
      <c r="K9" s="275"/>
      <c r="L9" s="275"/>
      <c r="M9" s="275"/>
      <c r="N9" s="275"/>
      <c r="O9" s="275"/>
      <c r="P9" s="11"/>
      <c r="Q9" s="11"/>
      <c r="R9" s="11"/>
      <c r="S9" s="11"/>
      <c r="T9" s="11"/>
      <c r="U9" s="11"/>
      <c r="V9" s="11"/>
      <c r="W9" s="11"/>
      <c r="X9" s="11"/>
      <c r="Y9" s="11"/>
      <c r="Z9" s="11"/>
    </row>
    <row r="10" spans="1:28" s="10" customFormat="1" ht="18.75" x14ac:dyDescent="0.2">
      <c r="A10" s="271" t="s">
        <v>7</v>
      </c>
      <c r="B10" s="271"/>
      <c r="C10" s="271"/>
      <c r="D10" s="271"/>
      <c r="E10" s="271"/>
      <c r="F10" s="271"/>
      <c r="G10" s="271"/>
      <c r="H10" s="271"/>
      <c r="I10" s="271"/>
      <c r="J10" s="271"/>
      <c r="K10" s="271"/>
      <c r="L10" s="271"/>
      <c r="M10" s="271"/>
      <c r="N10" s="271"/>
      <c r="O10" s="271"/>
      <c r="P10" s="11"/>
      <c r="Q10" s="11"/>
      <c r="R10" s="11"/>
      <c r="S10" s="11"/>
      <c r="T10" s="11"/>
      <c r="U10" s="11"/>
      <c r="V10" s="11"/>
      <c r="W10" s="11"/>
      <c r="X10" s="11"/>
      <c r="Y10" s="11"/>
      <c r="Z10" s="11"/>
    </row>
    <row r="11" spans="1:28" s="10" customFormat="1" ht="18.75" x14ac:dyDescent="0.2">
      <c r="A11" s="274"/>
      <c r="B11" s="274"/>
      <c r="C11" s="274"/>
      <c r="D11" s="274"/>
      <c r="E11" s="274"/>
      <c r="F11" s="274"/>
      <c r="G11" s="274"/>
      <c r="H11" s="274"/>
      <c r="I11" s="274"/>
      <c r="J11" s="274"/>
      <c r="K11" s="274"/>
      <c r="L11" s="274"/>
      <c r="M11" s="274"/>
      <c r="N11" s="274"/>
      <c r="O11" s="274"/>
      <c r="P11" s="11"/>
      <c r="Q11" s="11"/>
      <c r="R11" s="11"/>
      <c r="S11" s="11"/>
      <c r="T11" s="11"/>
      <c r="U11" s="11"/>
      <c r="V11" s="11"/>
      <c r="W11" s="11"/>
      <c r="X11" s="11"/>
      <c r="Y11" s="11"/>
      <c r="Z11" s="11"/>
    </row>
    <row r="12" spans="1:28" s="10" customFormat="1" ht="18.75" x14ac:dyDescent="0.2">
      <c r="A12" s="275" t="s">
        <v>522</v>
      </c>
      <c r="B12" s="275"/>
      <c r="C12" s="275"/>
      <c r="D12" s="275"/>
      <c r="E12" s="275"/>
      <c r="F12" s="275"/>
      <c r="G12" s="275"/>
      <c r="H12" s="275"/>
      <c r="I12" s="275"/>
      <c r="J12" s="275"/>
      <c r="K12" s="275"/>
      <c r="L12" s="275"/>
      <c r="M12" s="275"/>
      <c r="N12" s="275"/>
      <c r="O12" s="275"/>
      <c r="P12" s="11"/>
      <c r="Q12" s="11"/>
      <c r="R12" s="11"/>
      <c r="S12" s="11"/>
      <c r="T12" s="11"/>
      <c r="U12" s="11"/>
      <c r="V12" s="11"/>
      <c r="W12" s="11"/>
      <c r="X12" s="11"/>
      <c r="Y12" s="11"/>
      <c r="Z12" s="11"/>
    </row>
    <row r="13" spans="1:28" s="10" customFormat="1" ht="18.75" x14ac:dyDescent="0.2">
      <c r="A13" s="271" t="s">
        <v>6</v>
      </c>
      <c r="B13" s="271"/>
      <c r="C13" s="271"/>
      <c r="D13" s="271"/>
      <c r="E13" s="271"/>
      <c r="F13" s="271"/>
      <c r="G13" s="271"/>
      <c r="H13" s="271"/>
      <c r="I13" s="271"/>
      <c r="J13" s="271"/>
      <c r="K13" s="271"/>
      <c r="L13" s="271"/>
      <c r="M13" s="271"/>
      <c r="N13" s="271"/>
      <c r="O13" s="271"/>
      <c r="P13" s="11"/>
      <c r="Q13" s="11"/>
      <c r="R13" s="11"/>
      <c r="S13" s="11"/>
      <c r="T13" s="11"/>
      <c r="U13" s="11"/>
      <c r="V13" s="11"/>
      <c r="W13" s="11"/>
      <c r="X13" s="11"/>
      <c r="Y13" s="11"/>
      <c r="Z13" s="11"/>
    </row>
    <row r="14" spans="1:28" s="7" customFormat="1" ht="15.75" customHeight="1" x14ac:dyDescent="0.2">
      <c r="A14" s="282"/>
      <c r="B14" s="282"/>
      <c r="C14" s="282"/>
      <c r="D14" s="282"/>
      <c r="E14" s="282"/>
      <c r="F14" s="282"/>
      <c r="G14" s="282"/>
      <c r="H14" s="282"/>
      <c r="I14" s="282"/>
      <c r="J14" s="282"/>
      <c r="K14" s="282"/>
      <c r="L14" s="282"/>
      <c r="M14" s="282"/>
      <c r="N14" s="282"/>
      <c r="O14" s="282"/>
      <c r="P14" s="8"/>
      <c r="Q14" s="8"/>
      <c r="R14" s="8"/>
      <c r="S14" s="8"/>
      <c r="T14" s="8"/>
      <c r="U14" s="8"/>
      <c r="V14" s="8"/>
      <c r="W14" s="8"/>
      <c r="X14" s="8"/>
      <c r="Y14" s="8"/>
      <c r="Z14" s="8"/>
    </row>
    <row r="15" spans="1:28" s="2" customFormat="1" ht="12" customHeight="1" x14ac:dyDescent="0.2">
      <c r="A15" s="298" t="s">
        <v>486</v>
      </c>
      <c r="B15" s="298"/>
      <c r="C15" s="298"/>
      <c r="D15" s="298"/>
      <c r="E15" s="298"/>
      <c r="F15" s="298"/>
      <c r="G15" s="298"/>
      <c r="H15" s="298"/>
      <c r="I15" s="298"/>
      <c r="J15" s="298"/>
      <c r="K15" s="298"/>
      <c r="L15" s="298"/>
      <c r="M15" s="298"/>
      <c r="N15" s="298"/>
      <c r="O15" s="298"/>
      <c r="P15" s="6"/>
      <c r="Q15" s="6"/>
      <c r="R15" s="6"/>
      <c r="S15" s="6"/>
      <c r="T15" s="6"/>
      <c r="U15" s="6"/>
      <c r="V15" s="6"/>
      <c r="W15" s="6"/>
      <c r="X15" s="6"/>
      <c r="Y15" s="6"/>
      <c r="Z15" s="6"/>
    </row>
    <row r="16" spans="1:28" s="2" customFormat="1" ht="15" customHeight="1" x14ac:dyDescent="0.2">
      <c r="A16" s="271" t="s">
        <v>5</v>
      </c>
      <c r="B16" s="271"/>
      <c r="C16" s="271"/>
      <c r="D16" s="271"/>
      <c r="E16" s="271"/>
      <c r="F16" s="271"/>
      <c r="G16" s="271"/>
      <c r="H16" s="271"/>
      <c r="I16" s="271"/>
      <c r="J16" s="271"/>
      <c r="K16" s="271"/>
      <c r="L16" s="271"/>
      <c r="M16" s="271"/>
      <c r="N16" s="271"/>
      <c r="O16" s="271"/>
      <c r="P16" s="4"/>
      <c r="Q16" s="4"/>
      <c r="R16" s="4"/>
      <c r="S16" s="4"/>
      <c r="T16" s="4"/>
      <c r="U16" s="4"/>
      <c r="V16" s="4"/>
      <c r="W16" s="4"/>
      <c r="X16" s="4"/>
      <c r="Y16" s="4"/>
      <c r="Z16" s="4"/>
    </row>
    <row r="17" spans="1:26" s="2" customFormat="1" ht="15" customHeight="1" x14ac:dyDescent="0.2">
      <c r="A17" s="278"/>
      <c r="B17" s="278"/>
      <c r="C17" s="278"/>
      <c r="D17" s="278"/>
      <c r="E17" s="278"/>
      <c r="F17" s="278"/>
      <c r="G17" s="278"/>
      <c r="H17" s="278"/>
      <c r="I17" s="278"/>
      <c r="J17" s="278"/>
      <c r="K17" s="278"/>
      <c r="L17" s="278"/>
      <c r="M17" s="278"/>
      <c r="N17" s="278"/>
      <c r="O17" s="278"/>
      <c r="P17" s="3"/>
      <c r="Q17" s="3"/>
      <c r="R17" s="3"/>
      <c r="S17" s="3"/>
      <c r="T17" s="3"/>
      <c r="U17" s="3"/>
      <c r="V17" s="3"/>
      <c r="W17" s="3"/>
    </row>
    <row r="18" spans="1:26" s="2" customFormat="1" ht="91.5" customHeight="1" x14ac:dyDescent="0.2">
      <c r="A18" s="312" t="s">
        <v>430</v>
      </c>
      <c r="B18" s="312"/>
      <c r="C18" s="312"/>
      <c r="D18" s="312"/>
      <c r="E18" s="312"/>
      <c r="F18" s="312"/>
      <c r="G18" s="312"/>
      <c r="H18" s="312"/>
      <c r="I18" s="312"/>
      <c r="J18" s="312"/>
      <c r="K18" s="312"/>
      <c r="L18" s="312"/>
      <c r="M18" s="312"/>
      <c r="N18" s="312"/>
      <c r="O18" s="312"/>
      <c r="P18" s="5"/>
      <c r="Q18" s="147"/>
      <c r="R18" s="147"/>
      <c r="S18" s="5"/>
      <c r="T18" s="5"/>
      <c r="U18" s="5"/>
      <c r="V18" s="5"/>
      <c r="W18" s="5"/>
      <c r="X18" s="5"/>
      <c r="Y18" s="5"/>
      <c r="Z18" s="5"/>
    </row>
    <row r="19" spans="1:26" s="2" customFormat="1" ht="78" customHeight="1" x14ac:dyDescent="0.2">
      <c r="A19" s="280" t="s">
        <v>4</v>
      </c>
      <c r="B19" s="280" t="s">
        <v>83</v>
      </c>
      <c r="C19" s="280" t="s">
        <v>82</v>
      </c>
      <c r="D19" s="280" t="s">
        <v>71</v>
      </c>
      <c r="E19" s="313" t="s">
        <v>81</v>
      </c>
      <c r="F19" s="314"/>
      <c r="G19" s="314"/>
      <c r="H19" s="314"/>
      <c r="I19" s="315"/>
      <c r="J19" s="313" t="s">
        <v>80</v>
      </c>
      <c r="K19" s="314"/>
      <c r="L19" s="314"/>
      <c r="M19" s="314"/>
      <c r="N19" s="314"/>
      <c r="O19" s="315"/>
      <c r="P19" s="3"/>
      <c r="Q19" s="3"/>
      <c r="R19" s="3"/>
      <c r="S19" s="3"/>
      <c r="T19" s="3"/>
      <c r="U19" s="3"/>
      <c r="V19" s="3"/>
      <c r="W19" s="3"/>
    </row>
    <row r="20" spans="1:26" s="2" customFormat="1" ht="92.25" customHeight="1" x14ac:dyDescent="0.2">
      <c r="A20" s="281"/>
      <c r="B20" s="281"/>
      <c r="C20" s="281"/>
      <c r="D20" s="281"/>
      <c r="E20" s="175" t="s">
        <v>79</v>
      </c>
      <c r="F20" s="175" t="s">
        <v>78</v>
      </c>
      <c r="G20" s="175" t="s">
        <v>77</v>
      </c>
      <c r="H20" s="175" t="s">
        <v>76</v>
      </c>
      <c r="I20" s="175" t="s">
        <v>75</v>
      </c>
      <c r="J20" s="175" t="s">
        <v>74</v>
      </c>
      <c r="K20" s="175" t="s">
        <v>3</v>
      </c>
      <c r="L20" s="49" t="s">
        <v>2</v>
      </c>
      <c r="M20" s="48" t="s">
        <v>218</v>
      </c>
      <c r="N20" s="48" t="s">
        <v>73</v>
      </c>
      <c r="O20" s="48" t="s">
        <v>72</v>
      </c>
      <c r="P20" s="28"/>
      <c r="Q20" s="28"/>
      <c r="R20" s="28"/>
      <c r="S20" s="28"/>
      <c r="T20" s="28"/>
      <c r="U20" s="28"/>
      <c r="V20" s="28"/>
      <c r="W20" s="28"/>
      <c r="X20" s="27"/>
      <c r="Y20" s="27"/>
      <c r="Z20" s="27"/>
    </row>
    <row r="21" spans="1:26" s="2" customFormat="1" ht="16.5" customHeight="1" x14ac:dyDescent="0.2">
      <c r="A21" s="38">
        <v>1</v>
      </c>
      <c r="B21" s="39">
        <v>2</v>
      </c>
      <c r="C21" s="38">
        <v>3</v>
      </c>
      <c r="D21" s="39">
        <v>4</v>
      </c>
      <c r="E21" s="38">
        <v>5</v>
      </c>
      <c r="F21" s="39">
        <v>6</v>
      </c>
      <c r="G21" s="38">
        <v>7</v>
      </c>
      <c r="H21" s="39">
        <v>8</v>
      </c>
      <c r="I21" s="38">
        <v>9</v>
      </c>
      <c r="J21" s="39">
        <v>10</v>
      </c>
      <c r="K21" s="38">
        <v>11</v>
      </c>
      <c r="L21" s="39">
        <v>12</v>
      </c>
      <c r="M21" s="38">
        <v>13</v>
      </c>
      <c r="N21" s="39">
        <v>14</v>
      </c>
      <c r="O21" s="38">
        <v>15</v>
      </c>
      <c r="P21" s="28"/>
      <c r="Q21" s="28"/>
      <c r="R21" s="28"/>
      <c r="S21" s="28"/>
      <c r="T21" s="28"/>
      <c r="U21" s="28"/>
      <c r="V21" s="28"/>
      <c r="W21" s="28"/>
      <c r="X21" s="27"/>
      <c r="Y21" s="27"/>
      <c r="Z21" s="27"/>
    </row>
    <row r="22" spans="1:26" s="2" customFormat="1" ht="33" customHeight="1" x14ac:dyDescent="0.2">
      <c r="A22" s="46" t="s">
        <v>60</v>
      </c>
      <c r="B22" s="47" t="s">
        <v>466</v>
      </c>
      <c r="C22" s="31" t="s">
        <v>466</v>
      </c>
      <c r="D22" s="31" t="s">
        <v>466</v>
      </c>
      <c r="E22" s="31" t="s">
        <v>466</v>
      </c>
      <c r="F22" s="31" t="s">
        <v>466</v>
      </c>
      <c r="G22" s="31" t="s">
        <v>466</v>
      </c>
      <c r="H22" s="31" t="s">
        <v>466</v>
      </c>
      <c r="I22" s="31" t="s">
        <v>466</v>
      </c>
      <c r="J22" s="45" t="s">
        <v>466</v>
      </c>
      <c r="K22" s="45" t="s">
        <v>466</v>
      </c>
      <c r="L22" s="120" t="s">
        <v>466</v>
      </c>
      <c r="M22" s="120" t="s">
        <v>466</v>
      </c>
      <c r="N22" s="120" t="s">
        <v>466</v>
      </c>
      <c r="O22" s="120" t="s">
        <v>466</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33"/>
  <sheetViews>
    <sheetView view="pageBreakPreview" topLeftCell="A13" zoomScaleSheetLayoutView="100" workbookViewId="0">
      <pane xSplit="36" ySplit="8" topLeftCell="AK28" activePane="bottomRight" state="frozen"/>
      <selection activeCell="A13" sqref="A13"/>
      <selection pane="topRight" activeCell="AK13" sqref="AK13"/>
      <selection pane="bottomLeft" activeCell="A21" sqref="A21"/>
      <selection pane="bottomRight" activeCell="AK28" sqref="AK28:AL28"/>
    </sheetView>
  </sheetViews>
  <sheetFormatPr defaultRowHeight="15" x14ac:dyDescent="0.25"/>
  <cols>
    <col min="1" max="3" width="9.140625" style="93"/>
    <col min="4" max="4" width="29.85546875" style="93" customWidth="1"/>
    <col min="5" max="12" width="9.140625" style="93" hidden="1" customWidth="1"/>
    <col min="13" max="13" width="4.7109375" style="93" hidden="1" customWidth="1"/>
    <col min="14" max="17" width="9.140625" style="93" hidden="1" customWidth="1"/>
    <col min="18" max="18" width="4.7109375" style="93" hidden="1" customWidth="1"/>
    <col min="19" max="36" width="9.140625" style="93" hidden="1" customWidth="1"/>
    <col min="37" max="37" width="6.28515625" style="93" customWidth="1"/>
    <col min="38" max="38" width="5.140625" style="93" customWidth="1"/>
    <col min="39" max="39" width="11.28515625" style="93" customWidth="1"/>
    <col min="40" max="40" width="10.42578125" style="93" customWidth="1"/>
    <col min="41" max="41" width="9.5703125" style="93" customWidth="1"/>
    <col min="42" max="42" width="9.7109375" style="93" customWidth="1"/>
    <col min="43" max="43" width="9.5703125" style="93" customWidth="1"/>
    <col min="44" max="46" width="9.140625" style="93"/>
    <col min="47" max="53" width="9.140625" style="93" customWidth="1"/>
    <col min="54" max="54" width="10.5703125" style="93" customWidth="1"/>
    <col min="55" max="16384" width="9.140625" style="93"/>
  </cols>
  <sheetData>
    <row r="1" spans="1:43" s="10" customFormat="1" ht="12" customHeight="1" x14ac:dyDescent="0.2">
      <c r="A1" s="223" t="s">
        <v>534</v>
      </c>
      <c r="I1" s="14"/>
      <c r="J1" s="14"/>
      <c r="K1" s="40" t="s">
        <v>64</v>
      </c>
      <c r="AO1" s="134"/>
      <c r="AP1" s="134"/>
      <c r="AQ1" s="131" t="s">
        <v>64</v>
      </c>
    </row>
    <row r="2" spans="1:43" s="10" customFormat="1" ht="12" customHeight="1" x14ac:dyDescent="0.3">
      <c r="A2" s="16"/>
      <c r="I2" s="14"/>
      <c r="J2" s="14"/>
      <c r="K2" s="13" t="s">
        <v>9</v>
      </c>
      <c r="AO2" s="134"/>
      <c r="AP2" s="134"/>
      <c r="AQ2" s="132" t="s">
        <v>9</v>
      </c>
    </row>
    <row r="3" spans="1:43" s="10" customFormat="1" ht="12.75" customHeight="1" x14ac:dyDescent="0.3">
      <c r="A3" s="15"/>
      <c r="I3" s="14"/>
      <c r="J3" s="14"/>
      <c r="K3" s="13" t="s">
        <v>63</v>
      </c>
      <c r="AO3" s="134"/>
      <c r="AP3" s="134"/>
      <c r="AQ3" s="132" t="s">
        <v>301</v>
      </c>
    </row>
    <row r="4" spans="1:43" s="10" customFormat="1" ht="7.5" customHeight="1" x14ac:dyDescent="0.3">
      <c r="A4" s="15"/>
      <c r="I4" s="14"/>
      <c r="J4" s="14"/>
      <c r="K4" s="13"/>
    </row>
    <row r="5" spans="1:43" s="10" customFormat="1" ht="17.25" customHeight="1" x14ac:dyDescent="0.2">
      <c r="A5" s="270" t="s">
        <v>535</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row>
    <row r="6" spans="1:43" s="10" customFormat="1" ht="7.5" customHeight="1" x14ac:dyDescent="0.3">
      <c r="A6" s="15"/>
      <c r="I6" s="14"/>
      <c r="J6" s="14"/>
      <c r="K6" s="13"/>
    </row>
    <row r="7" spans="1:43" s="10" customFormat="1" ht="18.75" x14ac:dyDescent="0.2">
      <c r="A7" s="274" t="s">
        <v>8</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row>
    <row r="8" spans="1:43" s="10" customFormat="1" ht="18.75" customHeight="1" x14ac:dyDescent="0.2">
      <c r="A8" s="275" t="s">
        <v>536</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row>
    <row r="9" spans="1:43" s="10" customFormat="1" ht="12" customHeight="1" x14ac:dyDescent="0.2">
      <c r="A9" s="316" t="s">
        <v>7</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row>
    <row r="10" spans="1:43" s="10" customFormat="1" ht="9" customHeight="1" x14ac:dyDescent="0.2">
      <c r="A10" s="216"/>
      <c r="B10" s="216"/>
      <c r="C10" s="216"/>
      <c r="D10" s="216"/>
      <c r="E10" s="216"/>
      <c r="F10" s="216"/>
      <c r="G10" s="216"/>
      <c r="H10" s="216"/>
      <c r="I10" s="216"/>
      <c r="J10" s="216"/>
      <c r="K10" s="216"/>
      <c r="L10" s="121"/>
      <c r="M10" s="121"/>
      <c r="N10" s="121"/>
      <c r="O10" s="121"/>
      <c r="P10" s="121"/>
      <c r="Q10" s="121"/>
      <c r="R10" s="121"/>
      <c r="S10" s="121"/>
      <c r="T10" s="121"/>
      <c r="U10" s="121"/>
      <c r="V10" s="121"/>
      <c r="W10" s="121"/>
      <c r="X10" s="121"/>
      <c r="Y10" s="121"/>
    </row>
    <row r="11" spans="1:43" s="10" customFormat="1" ht="18.75" customHeight="1" x14ac:dyDescent="0.2">
      <c r="A11" s="275" t="s">
        <v>536</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row>
    <row r="12" spans="1:43" s="10" customFormat="1" ht="12" customHeight="1" x14ac:dyDescent="0.2">
      <c r="A12" s="316" t="s">
        <v>6</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row>
    <row r="13" spans="1:43" s="7" customFormat="1" ht="6.75" customHeight="1" x14ac:dyDescent="0.2">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43" s="2" customFormat="1" ht="63.75" customHeight="1" x14ac:dyDescent="0.2">
      <c r="A14" s="298" t="s">
        <v>537</v>
      </c>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row>
    <row r="15" spans="1:43" s="2" customFormat="1" ht="12" customHeight="1" x14ac:dyDescent="0.2">
      <c r="A15" s="316" t="s">
        <v>5</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row>
    <row r="16" spans="1:43" s="2" customFormat="1" ht="6.75" customHeight="1" x14ac:dyDescent="0.2">
      <c r="A16" s="218"/>
      <c r="B16" s="218"/>
      <c r="C16" s="218"/>
      <c r="D16" s="218"/>
      <c r="E16" s="218"/>
      <c r="F16" s="218"/>
      <c r="G16" s="218"/>
      <c r="H16" s="218"/>
      <c r="I16" s="218"/>
      <c r="J16" s="218"/>
      <c r="K16" s="218"/>
      <c r="L16" s="218"/>
      <c r="M16" s="218"/>
      <c r="N16" s="218"/>
      <c r="O16" s="218"/>
      <c r="P16" s="218"/>
      <c r="Q16" s="218"/>
      <c r="R16" s="218"/>
      <c r="S16" s="218"/>
      <c r="T16" s="218"/>
      <c r="U16" s="218"/>
      <c r="V16" s="218"/>
    </row>
    <row r="17" spans="1:43" s="2" customFormat="1" ht="15" customHeight="1" x14ac:dyDescent="0.2">
      <c r="A17" s="273" t="s">
        <v>431</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row>
    <row r="18" spans="1:43" ht="11.25" customHeight="1" x14ac:dyDescent="0.25">
      <c r="AN18" s="107"/>
      <c r="AO18" s="107"/>
      <c r="AP18" s="107"/>
      <c r="AQ18" s="40"/>
    </row>
    <row r="19" spans="1:43" ht="14.25" customHeight="1" thickBot="1" x14ac:dyDescent="0.3">
      <c r="A19" s="317" t="s">
        <v>300</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t="s">
        <v>0</v>
      </c>
      <c r="AL19" s="317"/>
      <c r="AM19" s="94"/>
      <c r="AN19" s="106"/>
      <c r="AO19" s="106"/>
      <c r="AP19" s="106"/>
      <c r="AQ19" s="106"/>
    </row>
    <row r="20" spans="1:43" ht="12.75" customHeight="1" x14ac:dyDescent="0.25">
      <c r="A20" s="318" t="s">
        <v>591</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20">
        <f>'1. паспорт местоположение'!C43*1000</f>
        <v>168333</v>
      </c>
      <c r="AL20" s="320"/>
      <c r="AM20" s="95"/>
      <c r="AN20" s="224" t="s">
        <v>299</v>
      </c>
      <c r="AO20" s="225"/>
      <c r="AP20" s="321"/>
      <c r="AQ20" s="321"/>
    </row>
    <row r="21" spans="1:43" ht="17.25" customHeight="1" x14ac:dyDescent="0.25">
      <c r="A21" s="331" t="s">
        <v>592</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3"/>
      <c r="AL21" s="333"/>
      <c r="AM21" s="95"/>
      <c r="AN21" s="334" t="s">
        <v>298</v>
      </c>
      <c r="AO21" s="334"/>
      <c r="AP21" s="334"/>
      <c r="AQ21" s="226">
        <f>AK84</f>
        <v>4.8977303023095278</v>
      </c>
    </row>
    <row r="22" spans="1:43" ht="29.25" customHeight="1" x14ac:dyDescent="0.25">
      <c r="A22" s="331" t="s">
        <v>297</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3">
        <v>15</v>
      </c>
      <c r="AL22" s="333"/>
      <c r="AM22" s="95"/>
      <c r="AN22" s="326" t="s">
        <v>296</v>
      </c>
      <c r="AO22" s="326"/>
      <c r="AP22" s="326"/>
      <c r="AQ22" s="227">
        <f>AK85</f>
        <v>6.3517182491980808</v>
      </c>
    </row>
    <row r="23" spans="1:43" ht="24.75" customHeight="1" thickBot="1" x14ac:dyDescent="0.3">
      <c r="A23" s="322" t="s">
        <v>295</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4"/>
      <c r="AK23" s="325">
        <v>4</v>
      </c>
      <c r="AL23" s="325"/>
      <c r="AM23" s="95"/>
      <c r="AN23" s="326" t="s">
        <v>294</v>
      </c>
      <c r="AO23" s="326"/>
      <c r="AP23" s="326"/>
      <c r="AQ23" s="228">
        <f>AV82</f>
        <v>19050.05291885501</v>
      </c>
    </row>
    <row r="24" spans="1:43" ht="17.25" customHeight="1" x14ac:dyDescent="0.25">
      <c r="A24" s="327" t="s">
        <v>593</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9"/>
      <c r="AK24" s="320"/>
      <c r="AL24" s="320"/>
      <c r="AM24" s="95"/>
      <c r="AN24" s="229"/>
      <c r="AO24" s="229"/>
      <c r="AP24" s="330"/>
      <c r="AQ24" s="330"/>
    </row>
    <row r="25" spans="1:43" ht="17.25" customHeight="1" x14ac:dyDescent="0.25">
      <c r="A25" s="331" t="s">
        <v>293</v>
      </c>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3"/>
      <c r="AL25" s="333"/>
      <c r="AM25" s="95"/>
    </row>
    <row r="26" spans="1:43" ht="17.25" customHeight="1" x14ac:dyDescent="0.25">
      <c r="A26" s="331" t="s">
        <v>292</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3"/>
      <c r="AL26" s="333"/>
      <c r="AM26" s="95"/>
      <c r="AN26" s="105"/>
      <c r="AO26" s="105"/>
      <c r="AP26" s="105"/>
      <c r="AQ26" s="105"/>
    </row>
    <row r="27" spans="1:43" ht="17.25" customHeight="1" x14ac:dyDescent="0.25">
      <c r="A27" s="331" t="s">
        <v>594</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6">
        <f>+AK125+AK110</f>
        <v>24619</v>
      </c>
      <c r="AL27" s="333"/>
      <c r="AM27" s="95"/>
      <c r="AN27" s="95"/>
      <c r="AO27" s="95"/>
      <c r="AP27" s="95"/>
      <c r="AQ27" s="95"/>
    </row>
    <row r="28" spans="1:43" ht="17.25" customHeight="1" x14ac:dyDescent="0.25">
      <c r="A28" s="331" t="s">
        <v>291</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5"/>
      <c r="AL28" s="335"/>
      <c r="AM28" s="95"/>
      <c r="AN28" s="95"/>
      <c r="AO28" s="95"/>
      <c r="AP28" s="95"/>
      <c r="AQ28" s="95"/>
    </row>
    <row r="29" spans="1:43" ht="17.25" customHeight="1" x14ac:dyDescent="0.25">
      <c r="A29" s="331" t="s">
        <v>290</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3"/>
      <c r="AL29" s="333"/>
      <c r="AM29" s="95"/>
      <c r="AN29" s="95"/>
      <c r="AO29" s="95"/>
      <c r="AP29" s="95"/>
      <c r="AQ29" s="95"/>
    </row>
    <row r="30" spans="1:43" ht="8.25" customHeight="1" x14ac:dyDescent="0.25">
      <c r="A30" s="331"/>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3"/>
      <c r="AL30" s="333"/>
      <c r="AM30" s="95"/>
      <c r="AN30" s="95"/>
      <c r="AO30" s="95"/>
      <c r="AP30" s="95"/>
      <c r="AQ30" s="95"/>
    </row>
    <row r="31" spans="1:43" ht="14.25" customHeight="1" thickBot="1" x14ac:dyDescent="0.3">
      <c r="A31" s="337" t="s">
        <v>256</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25"/>
      <c r="AL31" s="325"/>
      <c r="AM31" s="95"/>
      <c r="AN31" s="95"/>
      <c r="AO31" s="95"/>
      <c r="AP31" s="95"/>
      <c r="AQ31" s="95"/>
    </row>
    <row r="32" spans="1:43" ht="10.5" customHeight="1" x14ac:dyDescent="0.25">
      <c r="A32" s="318"/>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20"/>
      <c r="AL32" s="320"/>
      <c r="AM32" s="95"/>
      <c r="AN32" s="95"/>
      <c r="AO32" s="95"/>
      <c r="AP32" s="95"/>
      <c r="AQ32" s="95"/>
    </row>
    <row r="33" spans="1:54" ht="17.25" customHeight="1" x14ac:dyDescent="0.25">
      <c r="A33" s="331" t="s">
        <v>289</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3"/>
      <c r="AL33" s="333"/>
      <c r="AM33" s="95"/>
      <c r="AN33" s="95"/>
      <c r="AO33" s="95"/>
      <c r="AP33" s="95"/>
      <c r="AQ33" s="95"/>
    </row>
    <row r="34" spans="1:54" ht="17.25" customHeight="1" thickBot="1" x14ac:dyDescent="0.3">
      <c r="A34" s="337" t="s">
        <v>288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25"/>
      <c r="AL34" s="325"/>
      <c r="AM34" s="95"/>
      <c r="AN34" s="95"/>
      <c r="AO34" s="95"/>
      <c r="AP34" s="95"/>
      <c r="AQ34" s="95"/>
    </row>
    <row r="35" spans="1:54" ht="17.25" customHeight="1" x14ac:dyDescent="0.25">
      <c r="A35" s="318" t="s">
        <v>287</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20"/>
      <c r="AL35" s="320"/>
      <c r="AM35" s="95"/>
      <c r="AN35" s="95"/>
      <c r="AO35" s="95"/>
      <c r="AP35" s="95"/>
      <c r="AQ35" s="95"/>
    </row>
    <row r="36" spans="1:54" ht="17.25" customHeight="1" x14ac:dyDescent="0.25">
      <c r="A36" s="331" t="s">
        <v>286</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3"/>
      <c r="AL36" s="333"/>
      <c r="AM36" s="95"/>
      <c r="AN36" s="95"/>
      <c r="AO36" s="95"/>
      <c r="AP36" s="95"/>
      <c r="AQ36" s="95"/>
    </row>
    <row r="37" spans="1:54" ht="17.25" customHeight="1" x14ac:dyDescent="0.25">
      <c r="A37" s="331" t="s">
        <v>285</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3"/>
      <c r="AL37" s="333"/>
      <c r="AM37" s="95"/>
      <c r="AN37" s="95"/>
      <c r="AO37" s="95"/>
      <c r="AP37" s="95"/>
      <c r="AQ37" s="95"/>
    </row>
    <row r="38" spans="1:54" ht="12" customHeight="1" x14ac:dyDescent="0.25">
      <c r="A38" s="331" t="s">
        <v>284</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3"/>
      <c r="AL38" s="333"/>
      <c r="AM38" s="95"/>
      <c r="AN38" s="95"/>
      <c r="AO38" s="95"/>
      <c r="AP38" s="95"/>
      <c r="AQ38" s="95"/>
    </row>
    <row r="39" spans="1:54" ht="15" customHeight="1" x14ac:dyDescent="0.25">
      <c r="A39" s="331" t="s">
        <v>283</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3">
        <v>10</v>
      </c>
      <c r="AL39" s="333"/>
      <c r="AM39" s="95"/>
      <c r="AN39" s="95"/>
      <c r="AO39" s="95"/>
      <c r="AP39" s="95"/>
      <c r="AQ39" s="95"/>
    </row>
    <row r="40" spans="1:54" ht="12.75" customHeight="1" x14ac:dyDescent="0.25">
      <c r="A40" s="331" t="s">
        <v>282</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3">
        <v>100</v>
      </c>
      <c r="AL40" s="333"/>
      <c r="AM40" s="95"/>
      <c r="AN40" s="95"/>
      <c r="AO40" s="95"/>
      <c r="AP40" s="95"/>
      <c r="AQ40" s="95"/>
    </row>
    <row r="41" spans="1:54" ht="17.25" customHeight="1" thickBot="1" x14ac:dyDescent="0.3">
      <c r="A41" s="339" t="s">
        <v>281</v>
      </c>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1">
        <f>AK66</f>
        <v>30688.652991597213</v>
      </c>
      <c r="AL41" s="342"/>
      <c r="AM41" s="95"/>
      <c r="AN41" s="95"/>
      <c r="AO41" s="95"/>
      <c r="AP41" s="95"/>
      <c r="AQ41" s="95"/>
    </row>
    <row r="42" spans="1:54" ht="37.5" customHeight="1" x14ac:dyDescent="0.25">
      <c r="A42" s="343" t="s">
        <v>280</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5"/>
      <c r="AK42" s="320" t="s">
        <v>3</v>
      </c>
      <c r="AL42" s="320"/>
      <c r="AM42" s="221" t="s">
        <v>261</v>
      </c>
      <c r="AN42" s="221" t="s">
        <v>260</v>
      </c>
      <c r="AO42" s="221" t="s">
        <v>538</v>
      </c>
      <c r="AP42" s="221" t="s">
        <v>539</v>
      </c>
      <c r="AQ42" s="221" t="s">
        <v>540</v>
      </c>
      <c r="AR42" s="221" t="s">
        <v>541</v>
      </c>
      <c r="AS42" s="221" t="s">
        <v>542</v>
      </c>
      <c r="AT42" s="221" t="s">
        <v>543</v>
      </c>
      <c r="AU42" s="221" t="s">
        <v>544</v>
      </c>
      <c r="AV42" s="221" t="s">
        <v>545</v>
      </c>
      <c r="AW42" s="221" t="s">
        <v>546</v>
      </c>
      <c r="AX42" s="221" t="s">
        <v>547</v>
      </c>
      <c r="AY42" s="221" t="s">
        <v>548</v>
      </c>
      <c r="AZ42" s="221" t="s">
        <v>549</v>
      </c>
      <c r="BA42" s="221" t="s">
        <v>550</v>
      </c>
      <c r="BB42" s="230" t="s">
        <v>551</v>
      </c>
    </row>
    <row r="43" spans="1:54" ht="12" customHeight="1" x14ac:dyDescent="0.25">
      <c r="A43" s="331" t="s">
        <v>279</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6"/>
      <c r="AL43" s="336"/>
      <c r="AM43" s="231">
        <v>104</v>
      </c>
      <c r="AN43" s="231">
        <v>104</v>
      </c>
      <c r="AO43" s="231">
        <v>104</v>
      </c>
      <c r="AP43" s="231">
        <v>104</v>
      </c>
      <c r="AQ43" s="231">
        <v>104</v>
      </c>
      <c r="AR43" s="231">
        <v>104</v>
      </c>
      <c r="AS43" s="231">
        <v>104</v>
      </c>
      <c r="AT43" s="231">
        <v>104</v>
      </c>
      <c r="AU43" s="231">
        <v>104</v>
      </c>
      <c r="AV43" s="231">
        <v>104</v>
      </c>
      <c r="AW43" s="231">
        <v>104</v>
      </c>
      <c r="AX43" s="231">
        <v>104</v>
      </c>
      <c r="AY43" s="231">
        <v>104</v>
      </c>
      <c r="AZ43" s="231">
        <v>104</v>
      </c>
      <c r="BA43" s="231">
        <v>104</v>
      </c>
      <c r="BB43" s="231"/>
    </row>
    <row r="44" spans="1:54" ht="12" customHeight="1" x14ac:dyDescent="0.25">
      <c r="A44" s="331" t="s">
        <v>278</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6"/>
      <c r="AL44" s="336"/>
      <c r="AM44" s="231"/>
      <c r="AN44" s="231"/>
      <c r="AO44" s="231"/>
      <c r="AP44" s="231"/>
      <c r="AQ44" s="231"/>
      <c r="AR44" s="231"/>
      <c r="AS44" s="231"/>
      <c r="AT44" s="231"/>
      <c r="AU44" s="231"/>
      <c r="AV44" s="231"/>
      <c r="AW44" s="231"/>
      <c r="AX44" s="231"/>
      <c r="AY44" s="231"/>
      <c r="AZ44" s="231"/>
      <c r="BA44" s="231"/>
      <c r="BB44" s="231"/>
    </row>
    <row r="45" spans="1:54" ht="12" customHeight="1" thickBot="1" x14ac:dyDescent="0.3">
      <c r="A45" s="337" t="s">
        <v>277</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52">
        <v>66818.134741182002</v>
      </c>
      <c r="AL45" s="352"/>
      <c r="AM45" s="232">
        <f>AK45</f>
        <v>66818.134741182002</v>
      </c>
      <c r="AN45" s="232">
        <f>AM45*AN43%</f>
        <v>69490.860130829285</v>
      </c>
      <c r="AO45" s="232">
        <f>AN45*AO43%</f>
        <v>72270.494536062455</v>
      </c>
      <c r="AP45" s="232">
        <f t="shared" ref="AP45:BA45" si="0">AO45*AP43%</f>
        <v>75161.314317504963</v>
      </c>
      <c r="AQ45" s="232">
        <f t="shared" si="0"/>
        <v>78167.766890205166</v>
      </c>
      <c r="AR45" s="232">
        <f t="shared" si="0"/>
        <v>81294.477565813373</v>
      </c>
      <c r="AS45" s="232">
        <f t="shared" si="0"/>
        <v>84546.256668445916</v>
      </c>
      <c r="AT45" s="232">
        <f t="shared" si="0"/>
        <v>87928.10693518375</v>
      </c>
      <c r="AU45" s="232">
        <f t="shared" si="0"/>
        <v>91445.231212591098</v>
      </c>
      <c r="AV45" s="232">
        <f t="shared" si="0"/>
        <v>95103.040461094744</v>
      </c>
      <c r="AW45" s="232">
        <f t="shared" si="0"/>
        <v>98907.162079538539</v>
      </c>
      <c r="AX45" s="232">
        <f t="shared" si="0"/>
        <v>102863.44856272008</v>
      </c>
      <c r="AY45" s="232">
        <f t="shared" si="0"/>
        <v>106977.98650522888</v>
      </c>
      <c r="AZ45" s="232">
        <f t="shared" si="0"/>
        <v>111257.10596543804</v>
      </c>
      <c r="BA45" s="232">
        <f t="shared" si="0"/>
        <v>115707.39020405557</v>
      </c>
      <c r="BB45" s="232">
        <f>SUM(AM45:BA45)</f>
        <v>1337938.7767758938</v>
      </c>
    </row>
    <row r="46" spans="1:54" ht="6.75" customHeight="1" thickBot="1" x14ac:dyDescent="0.3">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233"/>
      <c r="AL46" s="233"/>
      <c r="AM46" s="234"/>
      <c r="AN46" s="235"/>
      <c r="AO46" s="235"/>
      <c r="AP46" s="236"/>
      <c r="AQ46" s="237"/>
      <c r="AR46" s="237"/>
      <c r="AS46" s="237"/>
      <c r="AT46" s="237"/>
      <c r="AU46" s="237"/>
      <c r="AV46" s="237"/>
      <c r="AW46" s="237"/>
      <c r="AX46" s="237"/>
      <c r="AY46" s="237"/>
      <c r="AZ46" s="237"/>
      <c r="BA46" s="237"/>
      <c r="BB46" s="237"/>
    </row>
    <row r="47" spans="1:54" ht="44.25" customHeight="1" x14ac:dyDescent="0.25">
      <c r="A47" s="346" t="s">
        <v>276</v>
      </c>
      <c r="B47" s="347"/>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8" t="s">
        <v>3</v>
      </c>
      <c r="AL47" s="348"/>
      <c r="AM47" s="238" t="s">
        <v>261</v>
      </c>
      <c r="AN47" s="238" t="s">
        <v>260</v>
      </c>
      <c r="AO47" s="238" t="s">
        <v>538</v>
      </c>
      <c r="AP47" s="238" t="s">
        <v>539</v>
      </c>
      <c r="AQ47" s="238" t="s">
        <v>540</v>
      </c>
      <c r="AR47" s="238" t="s">
        <v>541</v>
      </c>
      <c r="AS47" s="238" t="s">
        <v>542</v>
      </c>
      <c r="AT47" s="238" t="s">
        <v>543</v>
      </c>
      <c r="AU47" s="238" t="s">
        <v>544</v>
      </c>
      <c r="AV47" s="238" t="s">
        <v>545</v>
      </c>
      <c r="AW47" s="238" t="s">
        <v>546</v>
      </c>
      <c r="AX47" s="238" t="s">
        <v>547</v>
      </c>
      <c r="AY47" s="238" t="s">
        <v>548</v>
      </c>
      <c r="AZ47" s="238" t="s">
        <v>549</v>
      </c>
      <c r="BA47" s="238" t="s">
        <v>550</v>
      </c>
      <c r="BB47" s="239" t="s">
        <v>551</v>
      </c>
    </row>
    <row r="48" spans="1:54" ht="11.25" customHeight="1" x14ac:dyDescent="0.25">
      <c r="A48" s="349" t="s">
        <v>275</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1"/>
      <c r="AL48" s="351"/>
      <c r="AM48" s="240"/>
      <c r="AN48" s="240"/>
      <c r="AO48" s="240"/>
      <c r="AP48" s="240"/>
      <c r="AQ48" s="240"/>
      <c r="AR48" s="240"/>
      <c r="AS48" s="240"/>
      <c r="AT48" s="240"/>
      <c r="AU48" s="240"/>
      <c r="AV48" s="240"/>
      <c r="AW48" s="240"/>
      <c r="AX48" s="240"/>
      <c r="AY48" s="240"/>
      <c r="AZ48" s="240"/>
      <c r="BA48" s="240"/>
      <c r="BB48" s="240">
        <f>SUM(AM48:BA48)</f>
        <v>0</v>
      </c>
    </row>
    <row r="49" spans="1:54" ht="12" customHeight="1" x14ac:dyDescent="0.25">
      <c r="A49" s="331" t="s">
        <v>274</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6"/>
      <c r="AL49" s="336"/>
      <c r="AM49" s="231"/>
      <c r="AN49" s="231"/>
      <c r="AO49" s="231"/>
      <c r="AP49" s="231"/>
      <c r="AQ49" s="231"/>
      <c r="AR49" s="231"/>
      <c r="AS49" s="231"/>
      <c r="AT49" s="231"/>
      <c r="AU49" s="231"/>
      <c r="AV49" s="231"/>
      <c r="AW49" s="231"/>
      <c r="AX49" s="231"/>
      <c r="AY49" s="231"/>
      <c r="AZ49" s="231"/>
      <c r="BA49" s="231"/>
      <c r="BB49" s="231">
        <f>SUM(AM49:BA49)</f>
        <v>0</v>
      </c>
    </row>
    <row r="50" spans="1:54" ht="12" customHeight="1" x14ac:dyDescent="0.25">
      <c r="A50" s="331" t="s">
        <v>273</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6"/>
      <c r="AL50" s="336"/>
      <c r="AM50" s="231"/>
      <c r="AN50" s="231"/>
      <c r="AO50" s="231"/>
      <c r="AP50" s="231"/>
      <c r="AQ50" s="231"/>
      <c r="AR50" s="231"/>
      <c r="AS50" s="231"/>
      <c r="AT50" s="231"/>
      <c r="AU50" s="231"/>
      <c r="AV50" s="231"/>
      <c r="AW50" s="231"/>
      <c r="AX50" s="231"/>
      <c r="AY50" s="231"/>
      <c r="AZ50" s="231"/>
      <c r="BA50" s="231"/>
      <c r="BB50" s="231">
        <f>SUM(AM50:BA50)</f>
        <v>0</v>
      </c>
    </row>
    <row r="51" spans="1:54" ht="12" customHeight="1" thickBot="1" x14ac:dyDescent="0.3">
      <c r="A51" s="337" t="s">
        <v>272</v>
      </c>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52"/>
      <c r="AL51" s="352"/>
      <c r="AM51" s="232"/>
      <c r="AN51" s="232"/>
      <c r="AO51" s="232"/>
      <c r="AP51" s="232"/>
      <c r="AQ51" s="232"/>
      <c r="AR51" s="232"/>
      <c r="AS51" s="232"/>
      <c r="AT51" s="232"/>
      <c r="AU51" s="232"/>
      <c r="AV51" s="232"/>
      <c r="AW51" s="232"/>
      <c r="AX51" s="232"/>
      <c r="AY51" s="232"/>
      <c r="AZ51" s="232"/>
      <c r="BA51" s="232"/>
      <c r="BB51" s="232">
        <f>SUM(AM51:BA51)</f>
        <v>0</v>
      </c>
    </row>
    <row r="52" spans="1:54" ht="6" customHeight="1" thickBot="1" x14ac:dyDescent="0.3">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241"/>
      <c r="AL52" s="241"/>
      <c r="AM52" s="242"/>
      <c r="AN52" s="243"/>
      <c r="AO52" s="243"/>
      <c r="AP52" s="244"/>
      <c r="AQ52" s="237"/>
      <c r="AR52" s="237"/>
      <c r="AS52" s="237"/>
      <c r="AT52" s="237"/>
      <c r="AU52" s="237"/>
      <c r="AV52" s="237"/>
      <c r="AW52" s="237"/>
      <c r="AX52" s="237"/>
      <c r="AY52" s="237"/>
      <c r="AZ52" s="237"/>
      <c r="BA52" s="237"/>
      <c r="BB52" s="237"/>
    </row>
    <row r="53" spans="1:54" ht="40.5" customHeight="1" x14ac:dyDescent="0.25">
      <c r="A53" s="346" t="s">
        <v>271</v>
      </c>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8" t="s">
        <v>3</v>
      </c>
      <c r="AL53" s="348"/>
      <c r="AM53" s="238" t="s">
        <v>261</v>
      </c>
      <c r="AN53" s="238" t="s">
        <v>260</v>
      </c>
      <c r="AO53" s="238" t="s">
        <v>538</v>
      </c>
      <c r="AP53" s="238" t="s">
        <v>539</v>
      </c>
      <c r="AQ53" s="238" t="s">
        <v>540</v>
      </c>
      <c r="AR53" s="238" t="s">
        <v>541</v>
      </c>
      <c r="AS53" s="238" t="s">
        <v>542</v>
      </c>
      <c r="AT53" s="238" t="s">
        <v>543</v>
      </c>
      <c r="AU53" s="238" t="s">
        <v>544</v>
      </c>
      <c r="AV53" s="238" t="s">
        <v>545</v>
      </c>
      <c r="AW53" s="238" t="s">
        <v>546</v>
      </c>
      <c r="AX53" s="238" t="s">
        <v>547</v>
      </c>
      <c r="AY53" s="238" t="s">
        <v>548</v>
      </c>
      <c r="AZ53" s="238" t="s">
        <v>549</v>
      </c>
      <c r="BA53" s="238" t="s">
        <v>550</v>
      </c>
      <c r="BB53" s="239" t="s">
        <v>551</v>
      </c>
    </row>
    <row r="54" spans="1:54" ht="12.75" customHeight="1" x14ac:dyDescent="0.25">
      <c r="A54" s="353" t="s">
        <v>270</v>
      </c>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5">
        <f>AK45</f>
        <v>66818.134741182002</v>
      </c>
      <c r="AL54" s="355"/>
      <c r="AM54" s="245">
        <f>AK54</f>
        <v>66818.134741182002</v>
      </c>
      <c r="AN54" s="245">
        <f>AN45</f>
        <v>69490.860130829285</v>
      </c>
      <c r="AO54" s="245">
        <f>AO45</f>
        <v>72270.494536062455</v>
      </c>
      <c r="AP54" s="245">
        <f>AP45</f>
        <v>75161.314317504963</v>
      </c>
      <c r="AQ54" s="245">
        <f t="shared" ref="AQ54:BA54" si="1">AQ45</f>
        <v>78167.766890205166</v>
      </c>
      <c r="AR54" s="245">
        <f t="shared" si="1"/>
        <v>81294.477565813373</v>
      </c>
      <c r="AS54" s="245">
        <f t="shared" si="1"/>
        <v>84546.256668445916</v>
      </c>
      <c r="AT54" s="245">
        <f t="shared" si="1"/>
        <v>87928.10693518375</v>
      </c>
      <c r="AU54" s="245">
        <f t="shared" si="1"/>
        <v>91445.231212591098</v>
      </c>
      <c r="AV54" s="245">
        <f t="shared" si="1"/>
        <v>95103.040461094744</v>
      </c>
      <c r="AW54" s="245">
        <f t="shared" si="1"/>
        <v>98907.162079538539</v>
      </c>
      <c r="AX54" s="245">
        <f t="shared" si="1"/>
        <v>102863.44856272008</v>
      </c>
      <c r="AY54" s="245">
        <f t="shared" si="1"/>
        <v>106977.98650522888</v>
      </c>
      <c r="AZ54" s="245">
        <f t="shared" si="1"/>
        <v>111257.10596543804</v>
      </c>
      <c r="BA54" s="245">
        <f t="shared" si="1"/>
        <v>115707.39020405557</v>
      </c>
      <c r="BB54" s="245">
        <f>SUM(AM54:BA54)</f>
        <v>1337938.7767758938</v>
      </c>
    </row>
    <row r="55" spans="1:54" ht="12" customHeight="1" x14ac:dyDescent="0.25">
      <c r="A55" s="331" t="s">
        <v>269</v>
      </c>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6">
        <v>13290.644635500619</v>
      </c>
      <c r="AL55" s="336"/>
      <c r="AM55" s="231">
        <f>AK55</f>
        <v>13290.644635500619</v>
      </c>
      <c r="AN55" s="231">
        <f>AM55*AN43%</f>
        <v>13822.270420920644</v>
      </c>
      <c r="AO55" s="231">
        <f>AN55*AO43%</f>
        <v>14375.161237757471</v>
      </c>
      <c r="AP55" s="231">
        <f t="shared" ref="AP55:BA55" si="2">AO55*AP43%</f>
        <v>14950.167687267771</v>
      </c>
      <c r="AQ55" s="231">
        <f t="shared" si="2"/>
        <v>15548.174394758482</v>
      </c>
      <c r="AR55" s="231">
        <f t="shared" si="2"/>
        <v>16170.101370548822</v>
      </c>
      <c r="AS55" s="231">
        <f t="shared" si="2"/>
        <v>16816.905425370776</v>
      </c>
      <c r="AT55" s="231">
        <f t="shared" si="2"/>
        <v>17489.581642385609</v>
      </c>
      <c r="AU55" s="231">
        <f t="shared" si="2"/>
        <v>18189.164908081035</v>
      </c>
      <c r="AV55" s="231">
        <f t="shared" si="2"/>
        <v>18916.731504404277</v>
      </c>
      <c r="AW55" s="231">
        <f t="shared" si="2"/>
        <v>19673.400764580449</v>
      </c>
      <c r="AX55" s="231">
        <f t="shared" si="2"/>
        <v>20460.336795163668</v>
      </c>
      <c r="AY55" s="231">
        <f t="shared" si="2"/>
        <v>21278.750266970215</v>
      </c>
      <c r="AZ55" s="231">
        <f t="shared" si="2"/>
        <v>22129.900277649023</v>
      </c>
      <c r="BA55" s="231">
        <f t="shared" si="2"/>
        <v>23015.096288754987</v>
      </c>
      <c r="BB55" s="231">
        <f>SUM(AM55:BA55)</f>
        <v>266126.38762011385</v>
      </c>
    </row>
    <row r="56" spans="1:54" ht="12" customHeight="1" x14ac:dyDescent="0.25">
      <c r="A56" s="331" t="s">
        <v>268</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6"/>
      <c r="AL56" s="336"/>
      <c r="AM56" s="231"/>
      <c r="AN56" s="231"/>
      <c r="AO56" s="231"/>
      <c r="AP56" s="231"/>
      <c r="AQ56" s="231"/>
      <c r="AR56" s="231"/>
      <c r="AS56" s="231"/>
      <c r="AT56" s="231"/>
      <c r="AU56" s="231"/>
      <c r="AV56" s="231"/>
      <c r="AW56" s="231"/>
      <c r="AX56" s="231"/>
      <c r="AY56" s="231"/>
      <c r="AZ56" s="231"/>
      <c r="BA56" s="231"/>
      <c r="BB56" s="231">
        <f>SUM(AM56:BA56)</f>
        <v>0</v>
      </c>
    </row>
    <row r="57" spans="1:54" ht="12" customHeight="1" x14ac:dyDescent="0.25">
      <c r="A57" s="331" t="s">
        <v>267</v>
      </c>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6">
        <v>11328.681466184866</v>
      </c>
      <c r="AL57" s="336"/>
      <c r="AM57" s="231">
        <f>AK57</f>
        <v>11328.681466184866</v>
      </c>
      <c r="AN57" s="231">
        <f>AM57*AN43%</f>
        <v>11781.828724832261</v>
      </c>
      <c r="AO57" s="231">
        <f>AN57*AO43%</f>
        <v>12253.101873825552</v>
      </c>
      <c r="AP57" s="231">
        <f t="shared" ref="AP57:BA57" si="3">AO57*AP43%</f>
        <v>12743.225948778574</v>
      </c>
      <c r="AQ57" s="231">
        <f t="shared" si="3"/>
        <v>13252.954986729717</v>
      </c>
      <c r="AR57" s="231">
        <f t="shared" si="3"/>
        <v>13783.073186198906</v>
      </c>
      <c r="AS57" s="231">
        <f t="shared" si="3"/>
        <v>14334.396113646862</v>
      </c>
      <c r="AT57" s="231">
        <f t="shared" si="3"/>
        <v>14907.771958192738</v>
      </c>
      <c r="AU57" s="231">
        <f t="shared" si="3"/>
        <v>15504.082836520447</v>
      </c>
      <c r="AV57" s="231">
        <f t="shared" si="3"/>
        <v>16124.246149981265</v>
      </c>
      <c r="AW57" s="231">
        <f t="shared" si="3"/>
        <v>16769.215995980518</v>
      </c>
      <c r="AX57" s="231">
        <f t="shared" si="3"/>
        <v>17439.984635819739</v>
      </c>
      <c r="AY57" s="231">
        <f t="shared" si="3"/>
        <v>18137.584021252529</v>
      </c>
      <c r="AZ57" s="231">
        <f t="shared" si="3"/>
        <v>18863.087382102633</v>
      </c>
      <c r="BA57" s="231">
        <f t="shared" si="3"/>
        <v>19617.610877386738</v>
      </c>
      <c r="BB57" s="231">
        <f>SUM(AM57:BA57)</f>
        <v>226840.84615743332</v>
      </c>
    </row>
    <row r="58" spans="1:54" ht="15" customHeight="1" x14ac:dyDescent="0.25">
      <c r="A58" s="331" t="s">
        <v>552</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6">
        <f>AK20</f>
        <v>168333</v>
      </c>
      <c r="AL58" s="336"/>
      <c r="AM58" s="231">
        <f>AK58</f>
        <v>168333</v>
      </c>
      <c r="AN58" s="231">
        <f>AM58-AK61</f>
        <v>157110.79999999999</v>
      </c>
      <c r="AO58" s="231">
        <f>AN58-AK61</f>
        <v>145888.59999999998</v>
      </c>
      <c r="AP58" s="231">
        <f>AO58-$AK61</f>
        <v>134666.39999999997</v>
      </c>
      <c r="AQ58" s="231">
        <f t="shared" ref="AQ58:BA58" si="4">AP58-$AK61</f>
        <v>123444.19999999997</v>
      </c>
      <c r="AR58" s="231">
        <f t="shared" si="4"/>
        <v>112221.99999999997</v>
      </c>
      <c r="AS58" s="231">
        <f t="shared" si="4"/>
        <v>100999.79999999997</v>
      </c>
      <c r="AT58" s="231">
        <f t="shared" si="4"/>
        <v>89777.599999999977</v>
      </c>
      <c r="AU58" s="231">
        <f t="shared" si="4"/>
        <v>78555.39999999998</v>
      </c>
      <c r="AV58" s="231">
        <f t="shared" si="4"/>
        <v>67333.199999999983</v>
      </c>
      <c r="AW58" s="231">
        <f t="shared" si="4"/>
        <v>56110.999999999985</v>
      </c>
      <c r="AX58" s="231">
        <f t="shared" si="4"/>
        <v>44888.799999999988</v>
      </c>
      <c r="AY58" s="231">
        <f t="shared" si="4"/>
        <v>33666.599999999991</v>
      </c>
      <c r="AZ58" s="231">
        <f t="shared" si="4"/>
        <v>22444.399999999991</v>
      </c>
      <c r="BA58" s="231">
        <f t="shared" si="4"/>
        <v>11222.19999999999</v>
      </c>
      <c r="BB58" s="231"/>
    </row>
    <row r="59" spans="1:54" ht="12" customHeight="1" x14ac:dyDescent="0.25">
      <c r="A59" s="331" t="s">
        <v>266</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6">
        <f>AK20*0.19%*12</f>
        <v>3837.9924000000001</v>
      </c>
      <c r="AL59" s="336"/>
      <c r="AM59" s="231">
        <f>(AM58+AN58)/2*0.019</f>
        <v>3091.7160999999996</v>
      </c>
      <c r="AN59" s="231">
        <f t="shared" ref="AN59:BA59" si="5">(AN58+AO58)/2*0.019</f>
        <v>2878.4942999999994</v>
      </c>
      <c r="AO59" s="231">
        <f t="shared" si="5"/>
        <v>2665.2724999999996</v>
      </c>
      <c r="AP59" s="231">
        <f t="shared" si="5"/>
        <v>2452.0506999999993</v>
      </c>
      <c r="AQ59" s="231">
        <f t="shared" si="5"/>
        <v>2238.8288999999995</v>
      </c>
      <c r="AR59" s="231">
        <f t="shared" si="5"/>
        <v>2025.6070999999993</v>
      </c>
      <c r="AS59" s="231">
        <f t="shared" si="5"/>
        <v>1812.3852999999997</v>
      </c>
      <c r="AT59" s="231">
        <f t="shared" si="5"/>
        <v>1599.1634999999994</v>
      </c>
      <c r="AU59" s="231">
        <f t="shared" si="5"/>
        <v>1385.9416999999999</v>
      </c>
      <c r="AV59" s="231">
        <f t="shared" si="5"/>
        <v>1172.7198999999996</v>
      </c>
      <c r="AW59" s="231">
        <f t="shared" si="5"/>
        <v>959.49809999999968</v>
      </c>
      <c r="AX59" s="231">
        <f t="shared" si="5"/>
        <v>746.27629999999976</v>
      </c>
      <c r="AY59" s="231">
        <f t="shared" si="5"/>
        <v>533.05449999999985</v>
      </c>
      <c r="AZ59" s="231">
        <f t="shared" si="5"/>
        <v>319.83269999999976</v>
      </c>
      <c r="BA59" s="231">
        <f t="shared" si="5"/>
        <v>106.6108999999999</v>
      </c>
      <c r="BB59" s="231">
        <f t="shared" ref="BB59:BB66" si="6">SUM(AM59:BA59)</f>
        <v>23987.452499999996</v>
      </c>
    </row>
    <row r="60" spans="1:54" ht="27.75" customHeight="1" x14ac:dyDescent="0.25">
      <c r="A60" s="356" t="s">
        <v>265</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8"/>
      <c r="AK60" s="359">
        <f>AK54-AK55-AK57-AK59</f>
        <v>38360.816239496518</v>
      </c>
      <c r="AL60" s="359"/>
      <c r="AM60" s="246">
        <f>AM54-AM55-AM57-AM59</f>
        <v>39107.092539496523</v>
      </c>
      <c r="AN60" s="246">
        <f>AN54-AN55-AN57-AN59</f>
        <v>41008.266685076385</v>
      </c>
      <c r="AO60" s="246">
        <f t="shared" ref="AO60:BA60" si="7">AO54-AO55-AO57-AO59</f>
        <v>42976.958924479433</v>
      </c>
      <c r="AP60" s="246">
        <f t="shared" si="7"/>
        <v>45015.869981458622</v>
      </c>
      <c r="AQ60" s="246">
        <f t="shared" si="7"/>
        <v>47127.808608716965</v>
      </c>
      <c r="AR60" s="246">
        <f t="shared" si="7"/>
        <v>49315.695909065646</v>
      </c>
      <c r="AS60" s="246">
        <f t="shared" si="7"/>
        <v>51582.569829428277</v>
      </c>
      <c r="AT60" s="246">
        <f t="shared" si="7"/>
        <v>53931.589834605409</v>
      </c>
      <c r="AU60" s="246">
        <f t="shared" si="7"/>
        <v>56366.041767989613</v>
      </c>
      <c r="AV60" s="246">
        <f t="shared" si="7"/>
        <v>58889.342906709207</v>
      </c>
      <c r="AW60" s="246">
        <f t="shared" si="7"/>
        <v>61505.047218977576</v>
      </c>
      <c r="AX60" s="246">
        <f t="shared" si="7"/>
        <v>64216.850831736665</v>
      </c>
      <c r="AY60" s="246">
        <f t="shared" si="7"/>
        <v>67028.597717006138</v>
      </c>
      <c r="AZ60" s="246">
        <f t="shared" si="7"/>
        <v>69944.285605686382</v>
      </c>
      <c r="BA60" s="246">
        <f t="shared" si="7"/>
        <v>72968.072137913841</v>
      </c>
      <c r="BB60" s="246">
        <f t="shared" si="6"/>
        <v>820984.0904983466</v>
      </c>
    </row>
    <row r="61" spans="1:54" ht="11.25" customHeight="1" x14ac:dyDescent="0.25">
      <c r="A61" s="331" t="s">
        <v>258</v>
      </c>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6">
        <f>AK20/AK22</f>
        <v>11222.2</v>
      </c>
      <c r="AL61" s="336"/>
      <c r="AM61" s="231">
        <f>AK61</f>
        <v>11222.2</v>
      </c>
      <c r="AN61" s="231">
        <f>AM61</f>
        <v>11222.2</v>
      </c>
      <c r="AO61" s="231">
        <f t="shared" ref="AO61:BA61" si="8">AM61</f>
        <v>11222.2</v>
      </c>
      <c r="AP61" s="231">
        <f t="shared" si="8"/>
        <v>11222.2</v>
      </c>
      <c r="AQ61" s="231">
        <f t="shared" si="8"/>
        <v>11222.2</v>
      </c>
      <c r="AR61" s="231">
        <f t="shared" si="8"/>
        <v>11222.2</v>
      </c>
      <c r="AS61" s="231">
        <f t="shared" si="8"/>
        <v>11222.2</v>
      </c>
      <c r="AT61" s="231">
        <f t="shared" si="8"/>
        <v>11222.2</v>
      </c>
      <c r="AU61" s="231">
        <f t="shared" si="8"/>
        <v>11222.2</v>
      </c>
      <c r="AV61" s="231">
        <f t="shared" si="8"/>
        <v>11222.2</v>
      </c>
      <c r="AW61" s="231">
        <f t="shared" si="8"/>
        <v>11222.2</v>
      </c>
      <c r="AX61" s="231">
        <f t="shared" si="8"/>
        <v>11222.2</v>
      </c>
      <c r="AY61" s="231">
        <f t="shared" si="8"/>
        <v>11222.2</v>
      </c>
      <c r="AZ61" s="231">
        <f t="shared" si="8"/>
        <v>11222.2</v>
      </c>
      <c r="BA61" s="231">
        <f t="shared" si="8"/>
        <v>11222.2</v>
      </c>
      <c r="BB61" s="231"/>
    </row>
    <row r="62" spans="1:54" ht="15" customHeight="1" x14ac:dyDescent="0.25">
      <c r="A62" s="356" t="s">
        <v>259</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8"/>
      <c r="AK62" s="360">
        <f>AK60</f>
        <v>38360.816239496518</v>
      </c>
      <c r="AL62" s="361"/>
      <c r="AM62" s="246">
        <f>AM60</f>
        <v>39107.092539496523</v>
      </c>
      <c r="AN62" s="246">
        <f>AN60</f>
        <v>41008.266685076385</v>
      </c>
      <c r="AO62" s="246">
        <f t="shared" ref="AO62:BA62" si="9">AO60</f>
        <v>42976.958924479433</v>
      </c>
      <c r="AP62" s="246">
        <f t="shared" si="9"/>
        <v>45015.869981458622</v>
      </c>
      <c r="AQ62" s="246">
        <f t="shared" si="9"/>
        <v>47127.808608716965</v>
      </c>
      <c r="AR62" s="246">
        <f t="shared" si="9"/>
        <v>49315.695909065646</v>
      </c>
      <c r="AS62" s="246">
        <f t="shared" si="9"/>
        <v>51582.569829428277</v>
      </c>
      <c r="AT62" s="246">
        <f t="shared" si="9"/>
        <v>53931.589834605409</v>
      </c>
      <c r="AU62" s="246">
        <f t="shared" si="9"/>
        <v>56366.041767989613</v>
      </c>
      <c r="AV62" s="246">
        <f t="shared" si="9"/>
        <v>58889.342906709207</v>
      </c>
      <c r="AW62" s="246">
        <f t="shared" si="9"/>
        <v>61505.047218977576</v>
      </c>
      <c r="AX62" s="246">
        <f t="shared" si="9"/>
        <v>64216.850831736665</v>
      </c>
      <c r="AY62" s="246">
        <f t="shared" si="9"/>
        <v>67028.597717006138</v>
      </c>
      <c r="AZ62" s="246">
        <f t="shared" si="9"/>
        <v>69944.285605686382</v>
      </c>
      <c r="BA62" s="246">
        <f t="shared" si="9"/>
        <v>72968.072137913841</v>
      </c>
      <c r="BB62" s="246">
        <f t="shared" si="6"/>
        <v>820984.0904983466</v>
      </c>
    </row>
    <row r="63" spans="1:54" ht="12" customHeight="1" x14ac:dyDescent="0.25">
      <c r="A63" s="331" t="s">
        <v>257</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6"/>
      <c r="AL63" s="336"/>
      <c r="AM63" s="231"/>
      <c r="AN63" s="231"/>
      <c r="AO63" s="231"/>
      <c r="AP63" s="231"/>
      <c r="AQ63" s="231"/>
      <c r="AR63" s="231"/>
      <c r="AS63" s="231"/>
      <c r="AT63" s="231"/>
      <c r="AU63" s="231"/>
      <c r="AV63" s="231"/>
      <c r="AW63" s="231"/>
      <c r="AX63" s="231"/>
      <c r="AY63" s="231"/>
      <c r="AZ63" s="231"/>
      <c r="BA63" s="231"/>
      <c r="BB63" s="231">
        <f t="shared" si="6"/>
        <v>0</v>
      </c>
    </row>
    <row r="64" spans="1:54" ht="12.75" customHeight="1" x14ac:dyDescent="0.25">
      <c r="A64" s="376" t="s">
        <v>264</v>
      </c>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59">
        <f>AK62-AK63</f>
        <v>38360.816239496518</v>
      </c>
      <c r="AL64" s="359"/>
      <c r="AM64" s="246">
        <f>AM62-AM63</f>
        <v>39107.092539496523</v>
      </c>
      <c r="AN64" s="246">
        <f>AN62-AN63</f>
        <v>41008.266685076385</v>
      </c>
      <c r="AO64" s="246">
        <f t="shared" ref="AO64:BA64" si="10">AO62-AO63</f>
        <v>42976.958924479433</v>
      </c>
      <c r="AP64" s="246">
        <f t="shared" si="10"/>
        <v>45015.869981458622</v>
      </c>
      <c r="AQ64" s="246">
        <f t="shared" si="10"/>
        <v>47127.808608716965</v>
      </c>
      <c r="AR64" s="246">
        <f t="shared" si="10"/>
        <v>49315.695909065646</v>
      </c>
      <c r="AS64" s="246">
        <f t="shared" si="10"/>
        <v>51582.569829428277</v>
      </c>
      <c r="AT64" s="246">
        <f t="shared" si="10"/>
        <v>53931.589834605409</v>
      </c>
      <c r="AU64" s="246">
        <f t="shared" si="10"/>
        <v>56366.041767989613</v>
      </c>
      <c r="AV64" s="246">
        <f t="shared" si="10"/>
        <v>58889.342906709207</v>
      </c>
      <c r="AW64" s="246">
        <f t="shared" si="10"/>
        <v>61505.047218977576</v>
      </c>
      <c r="AX64" s="246">
        <f t="shared" si="10"/>
        <v>64216.850831736665</v>
      </c>
      <c r="AY64" s="246">
        <f t="shared" si="10"/>
        <v>67028.597717006138</v>
      </c>
      <c r="AZ64" s="246">
        <f t="shared" si="10"/>
        <v>69944.285605686382</v>
      </c>
      <c r="BA64" s="246">
        <f t="shared" si="10"/>
        <v>72968.072137913841</v>
      </c>
      <c r="BB64" s="246">
        <f t="shared" si="6"/>
        <v>820984.0904983466</v>
      </c>
    </row>
    <row r="65" spans="1:54" ht="12" customHeight="1" x14ac:dyDescent="0.25">
      <c r="A65" s="331" t="s">
        <v>256</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6">
        <f>AK64*0.2</f>
        <v>7672.1632478993042</v>
      </c>
      <c r="AL65" s="336"/>
      <c r="AM65" s="231">
        <f>AM64*0.2</f>
        <v>7821.418507899305</v>
      </c>
      <c r="AN65" s="231">
        <f>AN64*0.2</f>
        <v>8201.6533370152774</v>
      </c>
      <c r="AO65" s="231">
        <f t="shared" ref="AO65:BA65" si="11">AO64*0.2</f>
        <v>8595.3917848958863</v>
      </c>
      <c r="AP65" s="231">
        <f t="shared" si="11"/>
        <v>9003.1739962917254</v>
      </c>
      <c r="AQ65" s="231">
        <f t="shared" si="11"/>
        <v>9425.5617217433937</v>
      </c>
      <c r="AR65" s="231">
        <f t="shared" si="11"/>
        <v>9863.1391818131306</v>
      </c>
      <c r="AS65" s="231">
        <f t="shared" si="11"/>
        <v>10316.513965885657</v>
      </c>
      <c r="AT65" s="231">
        <f t="shared" si="11"/>
        <v>10786.317966921082</v>
      </c>
      <c r="AU65" s="231">
        <f t="shared" si="11"/>
        <v>11273.208353597924</v>
      </c>
      <c r="AV65" s="231">
        <f t="shared" si="11"/>
        <v>11777.868581341841</v>
      </c>
      <c r="AW65" s="231">
        <f t="shared" si="11"/>
        <v>12301.009443795516</v>
      </c>
      <c r="AX65" s="231">
        <f t="shared" si="11"/>
        <v>12843.370166347333</v>
      </c>
      <c r="AY65" s="231">
        <f t="shared" si="11"/>
        <v>13405.719543401228</v>
      </c>
      <c r="AZ65" s="231">
        <f t="shared" si="11"/>
        <v>13988.857121137276</v>
      </c>
      <c r="BA65" s="231">
        <f t="shared" si="11"/>
        <v>14593.614427582768</v>
      </c>
      <c r="BB65" s="231">
        <f t="shared" si="6"/>
        <v>164196.81809966936</v>
      </c>
    </row>
    <row r="66" spans="1:54" ht="12.75" customHeight="1" thickBot="1" x14ac:dyDescent="0.3">
      <c r="A66" s="362" t="s">
        <v>263</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4"/>
      <c r="AK66" s="365">
        <f>AK64-AK65</f>
        <v>30688.652991597213</v>
      </c>
      <c r="AL66" s="365"/>
      <c r="AM66" s="247">
        <f>AM64-AM65</f>
        <v>31285.67403159722</v>
      </c>
      <c r="AN66" s="247">
        <f>AN64-AN65</f>
        <v>32806.61334806111</v>
      </c>
      <c r="AO66" s="247">
        <f t="shared" ref="AO66:BA66" si="12">AO64-AO65</f>
        <v>34381.567139583545</v>
      </c>
      <c r="AP66" s="247">
        <f t="shared" si="12"/>
        <v>36012.695985166894</v>
      </c>
      <c r="AQ66" s="247">
        <f t="shared" si="12"/>
        <v>37702.246886973575</v>
      </c>
      <c r="AR66" s="247">
        <f t="shared" si="12"/>
        <v>39452.556727252515</v>
      </c>
      <c r="AS66" s="247">
        <f t="shared" si="12"/>
        <v>41266.055863542621</v>
      </c>
      <c r="AT66" s="247">
        <f t="shared" si="12"/>
        <v>43145.271867684329</v>
      </c>
      <c r="AU66" s="247">
        <f t="shared" si="12"/>
        <v>45092.833414391687</v>
      </c>
      <c r="AV66" s="247">
        <f t="shared" si="12"/>
        <v>47111.474325367366</v>
      </c>
      <c r="AW66" s="247">
        <f t="shared" si="12"/>
        <v>49204.037775182063</v>
      </c>
      <c r="AX66" s="247">
        <f t="shared" si="12"/>
        <v>51373.480665389332</v>
      </c>
      <c r="AY66" s="247">
        <f t="shared" si="12"/>
        <v>53622.878173604913</v>
      </c>
      <c r="AZ66" s="247">
        <f t="shared" si="12"/>
        <v>55955.428484549106</v>
      </c>
      <c r="BA66" s="247">
        <f t="shared" si="12"/>
        <v>58374.457710331073</v>
      </c>
      <c r="BB66" s="247">
        <f t="shared" si="6"/>
        <v>656787.27239867742</v>
      </c>
    </row>
    <row r="67" spans="1:54" ht="7.5" customHeight="1" thickBot="1" x14ac:dyDescent="0.3">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241"/>
      <c r="AL67" s="241"/>
      <c r="AM67" s="242"/>
      <c r="AN67" s="243"/>
      <c r="AO67" s="243"/>
      <c r="AP67" s="243"/>
      <c r="AQ67" s="243"/>
      <c r="AR67" s="243"/>
      <c r="AS67" s="243"/>
      <c r="AT67" s="243"/>
      <c r="AU67" s="243"/>
      <c r="AV67" s="243"/>
      <c r="AW67" s="243"/>
      <c r="AX67" s="243"/>
      <c r="AY67" s="243"/>
      <c r="AZ67" s="243"/>
      <c r="BA67" s="243"/>
      <c r="BB67" s="243"/>
    </row>
    <row r="68" spans="1:54" ht="34.5" customHeight="1" x14ac:dyDescent="0.25">
      <c r="A68" s="366" t="s">
        <v>262</v>
      </c>
      <c r="B68" s="367"/>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8"/>
      <c r="AK68" s="348" t="s">
        <v>3</v>
      </c>
      <c r="AL68" s="348"/>
      <c r="AM68" s="238" t="s">
        <v>261</v>
      </c>
      <c r="AN68" s="238" t="s">
        <v>260</v>
      </c>
      <c r="AO68" s="238" t="s">
        <v>538</v>
      </c>
      <c r="AP68" s="238" t="s">
        <v>539</v>
      </c>
      <c r="AQ68" s="238" t="s">
        <v>540</v>
      </c>
      <c r="AR68" s="238" t="s">
        <v>541</v>
      </c>
      <c r="AS68" s="238" t="s">
        <v>542</v>
      </c>
      <c r="AT68" s="238" t="s">
        <v>543</v>
      </c>
      <c r="AU68" s="238" t="s">
        <v>544</v>
      </c>
      <c r="AV68" s="238" t="s">
        <v>545</v>
      </c>
      <c r="AW68" s="238" t="s">
        <v>546</v>
      </c>
      <c r="AX68" s="238" t="s">
        <v>547</v>
      </c>
      <c r="AY68" s="238" t="s">
        <v>548</v>
      </c>
      <c r="AZ68" s="238" t="s">
        <v>549</v>
      </c>
      <c r="BA68" s="238" t="s">
        <v>550</v>
      </c>
      <c r="BB68" s="372" t="s">
        <v>551</v>
      </c>
    </row>
    <row r="69" spans="1:54" x14ac:dyDescent="0.25">
      <c r="A69" s="369"/>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1"/>
      <c r="AK69" s="374">
        <v>0</v>
      </c>
      <c r="AL69" s="375"/>
      <c r="AM69" s="248">
        <v>1</v>
      </c>
      <c r="AN69" s="249">
        <v>2</v>
      </c>
      <c r="AO69" s="249">
        <v>3</v>
      </c>
      <c r="AP69" s="249">
        <v>4</v>
      </c>
      <c r="AQ69" s="249">
        <v>5</v>
      </c>
      <c r="AR69" s="240">
        <v>6</v>
      </c>
      <c r="AS69" s="240">
        <v>7</v>
      </c>
      <c r="AT69" s="240">
        <v>8</v>
      </c>
      <c r="AU69" s="240">
        <v>9</v>
      </c>
      <c r="AV69" s="249">
        <v>10</v>
      </c>
      <c r="AW69" s="249">
        <v>11</v>
      </c>
      <c r="AX69" s="249">
        <v>12</v>
      </c>
      <c r="AY69" s="249">
        <v>13</v>
      </c>
      <c r="AZ69" s="249">
        <v>14</v>
      </c>
      <c r="BA69" s="249">
        <v>15</v>
      </c>
      <c r="BB69" s="373"/>
    </row>
    <row r="70" spans="1:54" ht="14.25" customHeight="1" x14ac:dyDescent="0.25">
      <c r="A70" s="356" t="s">
        <v>259</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8"/>
      <c r="AK70" s="359"/>
      <c r="AL70" s="359"/>
      <c r="AM70" s="250">
        <f>AM62</f>
        <v>39107.092539496523</v>
      </c>
      <c r="AN70" s="246">
        <f>AN62</f>
        <v>41008.266685076385</v>
      </c>
      <c r="AO70" s="246">
        <f t="shared" ref="AO70:BA70" si="13">AO62</f>
        <v>42976.958924479433</v>
      </c>
      <c r="AP70" s="246">
        <f t="shared" si="13"/>
        <v>45015.869981458622</v>
      </c>
      <c r="AQ70" s="246">
        <f t="shared" si="13"/>
        <v>47127.808608716965</v>
      </c>
      <c r="AR70" s="246">
        <f t="shared" si="13"/>
        <v>49315.695909065646</v>
      </c>
      <c r="AS70" s="246">
        <f t="shared" si="13"/>
        <v>51582.569829428277</v>
      </c>
      <c r="AT70" s="246">
        <f t="shared" si="13"/>
        <v>53931.589834605409</v>
      </c>
      <c r="AU70" s="246">
        <f t="shared" si="13"/>
        <v>56366.041767989613</v>
      </c>
      <c r="AV70" s="246">
        <f t="shared" si="13"/>
        <v>58889.342906709207</v>
      </c>
      <c r="AW70" s="246">
        <f t="shared" si="13"/>
        <v>61505.047218977576</v>
      </c>
      <c r="AX70" s="246">
        <f t="shared" si="13"/>
        <v>64216.850831736665</v>
      </c>
      <c r="AY70" s="246">
        <f t="shared" si="13"/>
        <v>67028.597717006138</v>
      </c>
      <c r="AZ70" s="246">
        <f t="shared" si="13"/>
        <v>69944.285605686382</v>
      </c>
      <c r="BA70" s="246">
        <f t="shared" si="13"/>
        <v>72968.072137913841</v>
      </c>
      <c r="BB70" s="251">
        <f t="shared" ref="BB70:BB77" si="14">SUM(AM70:BA70)</f>
        <v>820984.0904983466</v>
      </c>
    </row>
    <row r="71" spans="1:54" ht="12" customHeight="1" x14ac:dyDescent="0.25">
      <c r="A71" s="331" t="s">
        <v>258</v>
      </c>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6"/>
      <c r="AL71" s="336"/>
      <c r="AM71" s="252">
        <f>AM61</f>
        <v>11222.2</v>
      </c>
      <c r="AN71" s="231">
        <f>AN61</f>
        <v>11222.2</v>
      </c>
      <c r="AO71" s="231">
        <f t="shared" ref="AO71:BA71" si="15">AO61</f>
        <v>11222.2</v>
      </c>
      <c r="AP71" s="231">
        <f t="shared" si="15"/>
        <v>11222.2</v>
      </c>
      <c r="AQ71" s="231">
        <f t="shared" si="15"/>
        <v>11222.2</v>
      </c>
      <c r="AR71" s="231">
        <f t="shared" si="15"/>
        <v>11222.2</v>
      </c>
      <c r="AS71" s="231">
        <f t="shared" si="15"/>
        <v>11222.2</v>
      </c>
      <c r="AT71" s="231">
        <f t="shared" si="15"/>
        <v>11222.2</v>
      </c>
      <c r="AU71" s="231">
        <f t="shared" si="15"/>
        <v>11222.2</v>
      </c>
      <c r="AV71" s="231">
        <f t="shared" si="15"/>
        <v>11222.2</v>
      </c>
      <c r="AW71" s="231">
        <f t="shared" si="15"/>
        <v>11222.2</v>
      </c>
      <c r="AX71" s="231">
        <f t="shared" si="15"/>
        <v>11222.2</v>
      </c>
      <c r="AY71" s="231">
        <f t="shared" si="15"/>
        <v>11222.2</v>
      </c>
      <c r="AZ71" s="231">
        <f t="shared" si="15"/>
        <v>11222.2</v>
      </c>
      <c r="BA71" s="231">
        <f t="shared" si="15"/>
        <v>11222.2</v>
      </c>
      <c r="BB71" s="253">
        <f t="shared" si="14"/>
        <v>168333.00000000003</v>
      </c>
    </row>
    <row r="72" spans="1:54" ht="12" customHeight="1" x14ac:dyDescent="0.25">
      <c r="A72" s="331" t="s">
        <v>257</v>
      </c>
      <c r="B72" s="332"/>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6"/>
      <c r="AL72" s="336"/>
      <c r="AM72" s="252"/>
      <c r="AN72" s="231"/>
      <c r="AO72" s="231"/>
      <c r="AP72" s="231"/>
      <c r="AQ72" s="231"/>
      <c r="AR72" s="231"/>
      <c r="AS72" s="231"/>
      <c r="AT72" s="231"/>
      <c r="AU72" s="231"/>
      <c r="AV72" s="231"/>
      <c r="AW72" s="231"/>
      <c r="AX72" s="231"/>
      <c r="AY72" s="231"/>
      <c r="AZ72" s="231"/>
      <c r="BA72" s="231"/>
      <c r="BB72" s="253">
        <f t="shared" si="14"/>
        <v>0</v>
      </c>
    </row>
    <row r="73" spans="1:54" ht="12" customHeight="1" x14ac:dyDescent="0.25">
      <c r="A73" s="331" t="s">
        <v>256</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6"/>
      <c r="AL73" s="336"/>
      <c r="AM73" s="252">
        <f>AM65</f>
        <v>7821.418507899305</v>
      </c>
      <c r="AN73" s="231">
        <f>AN65</f>
        <v>8201.6533370152774</v>
      </c>
      <c r="AO73" s="231">
        <f t="shared" ref="AO73:BA73" si="16">AO65</f>
        <v>8595.3917848958863</v>
      </c>
      <c r="AP73" s="231">
        <f t="shared" si="16"/>
        <v>9003.1739962917254</v>
      </c>
      <c r="AQ73" s="231">
        <f t="shared" si="16"/>
        <v>9425.5617217433937</v>
      </c>
      <c r="AR73" s="231">
        <f t="shared" si="16"/>
        <v>9863.1391818131306</v>
      </c>
      <c r="AS73" s="231">
        <f t="shared" si="16"/>
        <v>10316.513965885657</v>
      </c>
      <c r="AT73" s="231">
        <f t="shared" si="16"/>
        <v>10786.317966921082</v>
      </c>
      <c r="AU73" s="231">
        <f t="shared" si="16"/>
        <v>11273.208353597924</v>
      </c>
      <c r="AV73" s="231">
        <f t="shared" si="16"/>
        <v>11777.868581341841</v>
      </c>
      <c r="AW73" s="231">
        <f t="shared" si="16"/>
        <v>12301.009443795516</v>
      </c>
      <c r="AX73" s="231">
        <f t="shared" si="16"/>
        <v>12843.370166347333</v>
      </c>
      <c r="AY73" s="231">
        <f t="shared" si="16"/>
        <v>13405.719543401228</v>
      </c>
      <c r="AZ73" s="231">
        <f t="shared" si="16"/>
        <v>13988.857121137276</v>
      </c>
      <c r="BA73" s="231">
        <f t="shared" si="16"/>
        <v>14593.614427582768</v>
      </c>
      <c r="BB73" s="253">
        <f t="shared" si="14"/>
        <v>164196.81809966936</v>
      </c>
    </row>
    <row r="74" spans="1:54" ht="12" customHeight="1" x14ac:dyDescent="0.25">
      <c r="A74" s="331" t="s">
        <v>255</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6"/>
      <c r="AL74" s="336"/>
      <c r="AM74" s="252"/>
      <c r="AN74" s="252"/>
      <c r="AO74" s="252"/>
      <c r="AP74" s="252"/>
      <c r="AQ74" s="252"/>
      <c r="AR74" s="252"/>
      <c r="AS74" s="252"/>
      <c r="AT74" s="252"/>
      <c r="AU74" s="252"/>
      <c r="AV74" s="252"/>
      <c r="AW74" s="252"/>
      <c r="AX74" s="252"/>
      <c r="AY74" s="252"/>
      <c r="AZ74" s="252"/>
      <c r="BA74" s="252"/>
      <c r="BB74" s="253">
        <f t="shared" si="14"/>
        <v>0</v>
      </c>
    </row>
    <row r="75" spans="1:54" ht="12" customHeight="1" x14ac:dyDescent="0.25">
      <c r="A75" s="331" t="s">
        <v>254</v>
      </c>
      <c r="B75" s="332"/>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6"/>
      <c r="AL75" s="336"/>
      <c r="AM75" s="252"/>
      <c r="AN75" s="252"/>
      <c r="AO75" s="252"/>
      <c r="AP75" s="252"/>
      <c r="AQ75" s="252"/>
      <c r="AR75" s="252"/>
      <c r="AS75" s="252"/>
      <c r="AT75" s="252"/>
      <c r="AU75" s="252"/>
      <c r="AV75" s="252"/>
      <c r="AW75" s="252"/>
      <c r="AX75" s="252"/>
      <c r="AY75" s="252"/>
      <c r="AZ75" s="252"/>
      <c r="BA75" s="252"/>
      <c r="BB75" s="253">
        <f t="shared" si="14"/>
        <v>0</v>
      </c>
    </row>
    <row r="76" spans="1:54" ht="12.75" customHeight="1" x14ac:dyDescent="0.25">
      <c r="A76" s="331" t="s">
        <v>253</v>
      </c>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6"/>
      <c r="AL76" s="336"/>
      <c r="AM76" s="252"/>
      <c r="AN76" s="252"/>
      <c r="AO76" s="252"/>
      <c r="AP76" s="252"/>
      <c r="AQ76" s="252"/>
      <c r="AR76" s="252"/>
      <c r="AS76" s="252"/>
      <c r="AT76" s="252"/>
      <c r="AU76" s="252"/>
      <c r="AV76" s="252"/>
      <c r="AW76" s="252"/>
      <c r="AX76" s="252"/>
      <c r="AY76" s="252"/>
      <c r="AZ76" s="252"/>
      <c r="BA76" s="252"/>
      <c r="BB76" s="253">
        <f t="shared" si="14"/>
        <v>0</v>
      </c>
    </row>
    <row r="77" spans="1:54" ht="12.75" customHeight="1" x14ac:dyDescent="0.25">
      <c r="A77" s="331" t="s">
        <v>252</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6"/>
      <c r="AL77" s="336"/>
      <c r="AM77" s="252"/>
      <c r="AN77" s="252"/>
      <c r="AO77" s="252"/>
      <c r="AP77" s="252"/>
      <c r="AQ77" s="252"/>
      <c r="AR77" s="252"/>
      <c r="AS77" s="252"/>
      <c r="AT77" s="252"/>
      <c r="AU77" s="252"/>
      <c r="AV77" s="252"/>
      <c r="AW77" s="252"/>
      <c r="AX77" s="252"/>
      <c r="AY77" s="252"/>
      <c r="AZ77" s="252"/>
      <c r="BA77" s="252"/>
      <c r="BB77" s="253">
        <f t="shared" si="14"/>
        <v>0</v>
      </c>
    </row>
    <row r="78" spans="1:54" ht="12" customHeight="1" x14ac:dyDescent="0.25">
      <c r="A78" s="376" t="s">
        <v>251</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59"/>
      <c r="AL78" s="359"/>
      <c r="AM78" s="250">
        <f>AM70-AM73-AK20</f>
        <v>-137047.32596840279</v>
      </c>
      <c r="AN78" s="250">
        <f>AN70-AN73-AN76-AN77</f>
        <v>32806.61334806111</v>
      </c>
      <c r="AO78" s="250">
        <f t="shared" ref="AO78:BA78" si="17">AO70-AO73-AO76-AO77</f>
        <v>34381.567139583545</v>
      </c>
      <c r="AP78" s="250">
        <f t="shared" si="17"/>
        <v>36012.695985166894</v>
      </c>
      <c r="AQ78" s="250">
        <f t="shared" si="17"/>
        <v>37702.246886973575</v>
      </c>
      <c r="AR78" s="250">
        <f t="shared" si="17"/>
        <v>39452.556727252515</v>
      </c>
      <c r="AS78" s="250">
        <f t="shared" si="17"/>
        <v>41266.055863542621</v>
      </c>
      <c r="AT78" s="250">
        <f t="shared" si="17"/>
        <v>43145.271867684329</v>
      </c>
      <c r="AU78" s="250">
        <f t="shared" si="17"/>
        <v>45092.833414391687</v>
      </c>
      <c r="AV78" s="250">
        <f t="shared" si="17"/>
        <v>47111.474325367366</v>
      </c>
      <c r="AW78" s="250">
        <f t="shared" si="17"/>
        <v>49204.037775182063</v>
      </c>
      <c r="AX78" s="250">
        <f t="shared" si="17"/>
        <v>51373.480665389332</v>
      </c>
      <c r="AY78" s="250">
        <f t="shared" si="17"/>
        <v>53622.878173604913</v>
      </c>
      <c r="AZ78" s="250">
        <f t="shared" si="17"/>
        <v>55955.428484549106</v>
      </c>
      <c r="BA78" s="250">
        <f t="shared" si="17"/>
        <v>58374.457710331073</v>
      </c>
      <c r="BB78" s="251">
        <f>SUM(AM78:AR78)</f>
        <v>43308.354118634852</v>
      </c>
    </row>
    <row r="79" spans="1:54" ht="12" customHeight="1" x14ac:dyDescent="0.25">
      <c r="A79" s="376" t="s">
        <v>250</v>
      </c>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59"/>
      <c r="AL79" s="359"/>
      <c r="AM79" s="250">
        <f>AM78</f>
        <v>-137047.32596840279</v>
      </c>
      <c r="AN79" s="250">
        <f>AM79+AN78</f>
        <v>-104240.71262034168</v>
      </c>
      <c r="AO79" s="250">
        <f>AN79+AO78</f>
        <v>-69859.145480758132</v>
      </c>
      <c r="AP79" s="250">
        <f>AO79+AP78</f>
        <v>-33846.449495591238</v>
      </c>
      <c r="AQ79" s="250">
        <f>AP79+AQ78</f>
        <v>3855.7973913823371</v>
      </c>
      <c r="AR79" s="250">
        <f t="shared" ref="AR79:BA79" si="18">AQ79+AR78</f>
        <v>43308.354118634852</v>
      </c>
      <c r="AS79" s="250">
        <f t="shared" si="18"/>
        <v>84574.409982177473</v>
      </c>
      <c r="AT79" s="250">
        <f t="shared" si="18"/>
        <v>127719.68184986181</v>
      </c>
      <c r="AU79" s="250">
        <f t="shared" si="18"/>
        <v>172812.51526425348</v>
      </c>
      <c r="AV79" s="250">
        <f t="shared" si="18"/>
        <v>219923.98958962085</v>
      </c>
      <c r="AW79" s="250">
        <f t="shared" si="18"/>
        <v>269128.0273648029</v>
      </c>
      <c r="AX79" s="250">
        <f t="shared" si="18"/>
        <v>320501.50803019223</v>
      </c>
      <c r="AY79" s="250">
        <f t="shared" si="18"/>
        <v>374124.38620379713</v>
      </c>
      <c r="AZ79" s="250">
        <f t="shared" si="18"/>
        <v>430079.81468834623</v>
      </c>
      <c r="BA79" s="250">
        <f t="shared" si="18"/>
        <v>488454.27239867731</v>
      </c>
      <c r="BB79" s="251">
        <f>BB78</f>
        <v>43308.354118634852</v>
      </c>
    </row>
    <row r="80" spans="1:54" ht="12" customHeight="1" x14ac:dyDescent="0.25">
      <c r="A80" s="331" t="s">
        <v>249</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6"/>
      <c r="AL80" s="336"/>
      <c r="AM80" s="254">
        <f>1/(1+$AK39/100)^((AM69/2))</f>
        <v>0.95346258924559224</v>
      </c>
      <c r="AN80" s="254">
        <f>1/(1+$AK39/100)^((AN69+AM69)/2)</f>
        <v>0.86678417204144742</v>
      </c>
      <c r="AO80" s="254">
        <f>1/(1+$AK39/100)^((AO69+AN69)/2)</f>
        <v>0.78798561094677033</v>
      </c>
      <c r="AP80" s="254">
        <f>1/(1+$AK39/100)^((AP69+AO69)/2)</f>
        <v>0.71635055540615489</v>
      </c>
      <c r="AQ80" s="254">
        <f t="shared" ref="AQ80:BA80" si="19">1/(1+$AK39/100)^((AQ69+AP69)/2)</f>
        <v>0.65122777764195883</v>
      </c>
      <c r="AR80" s="254">
        <f t="shared" si="19"/>
        <v>0.59202525240178083</v>
      </c>
      <c r="AS80" s="254">
        <f t="shared" si="19"/>
        <v>0.53820477491070973</v>
      </c>
      <c r="AT80" s="254">
        <f t="shared" si="19"/>
        <v>0.48927706810064514</v>
      </c>
      <c r="AU80" s="254">
        <f t="shared" si="19"/>
        <v>0.44479733463695009</v>
      </c>
      <c r="AV80" s="254">
        <f t="shared" si="19"/>
        <v>0.4043612133063183</v>
      </c>
      <c r="AW80" s="254">
        <f t="shared" si="19"/>
        <v>0.36760110300574383</v>
      </c>
      <c r="AX80" s="254">
        <f t="shared" si="19"/>
        <v>0.33418282091431251</v>
      </c>
      <c r="AY80" s="254">
        <f t="shared" si="19"/>
        <v>0.30380256446755688</v>
      </c>
      <c r="AZ80" s="254">
        <f t="shared" si="19"/>
        <v>0.27618414951596076</v>
      </c>
      <c r="BA80" s="254">
        <f t="shared" si="19"/>
        <v>0.25107649955996431</v>
      </c>
      <c r="BB80" s="253"/>
    </row>
    <row r="81" spans="1:54" ht="13.5" customHeight="1" x14ac:dyDescent="0.25">
      <c r="A81" s="356" t="s">
        <v>248</v>
      </c>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8"/>
      <c r="AK81" s="359"/>
      <c r="AL81" s="359"/>
      <c r="AM81" s="250">
        <f>AM79</f>
        <v>-137047.32596840279</v>
      </c>
      <c r="AN81" s="250">
        <f>AN82+AM81</f>
        <v>-108611.07278001975</v>
      </c>
      <c r="AO81" s="250">
        <f>AO82+AN81</f>
        <v>-81518.89259222761</v>
      </c>
      <c r="AP81" s="250">
        <f t="shared" ref="AP81:BA81" si="20">AP82+AO81</f>
        <v>-55721.177821580306</v>
      </c>
      <c r="AQ81" s="250">
        <f t="shared" si="20"/>
        <v>-31168.427369268044</v>
      </c>
      <c r="AR81" s="250">
        <f t="shared" si="20"/>
        <v>-7811.5175149207971</v>
      </c>
      <c r="AS81" s="250">
        <f t="shared" si="20"/>
        <v>14398.070792569932</v>
      </c>
      <c r="AT81" s="250">
        <f t="shared" si="20"/>
        <v>35508.062914395763</v>
      </c>
      <c r="AU81" s="250">
        <f t="shared" si="20"/>
        <v>55565.235028345189</v>
      </c>
      <c r="AV81" s="250">
        <f t="shared" si="20"/>
        <v>74615.287947200195</v>
      </c>
      <c r="AW81" s="250">
        <f t="shared" si="20"/>
        <v>92702.746505693416</v>
      </c>
      <c r="AX81" s="250">
        <f t="shared" si="20"/>
        <v>109870.88119464011</v>
      </c>
      <c r="AY81" s="250">
        <f t="shared" si="20"/>
        <v>126161.64909791267</v>
      </c>
      <c r="AZ81" s="250">
        <f t="shared" si="20"/>
        <v>141615.65152471903</v>
      </c>
      <c r="BA81" s="250">
        <f t="shared" si="20"/>
        <v>156272.10603034013</v>
      </c>
      <c r="BB81" s="251">
        <f>BB82</f>
        <v>202385.10865125881</v>
      </c>
    </row>
    <row r="82" spans="1:54" x14ac:dyDescent="0.25">
      <c r="A82" s="356" t="s">
        <v>247</v>
      </c>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8"/>
      <c r="AK82" s="359"/>
      <c r="AL82" s="359"/>
      <c r="AM82" s="250">
        <f>(AM70-AM73)*AM80</f>
        <v>29829.719768460272</v>
      </c>
      <c r="AN82" s="250">
        <f>(AN70-AN73)*AN80</f>
        <v>28436.253188383045</v>
      </c>
      <c r="AO82" s="250">
        <f t="shared" ref="AO82:BA82" si="21">(AO70-AO73)*AO80</f>
        <v>27092.180187792143</v>
      </c>
      <c r="AP82" s="250">
        <f t="shared" si="21"/>
        <v>25797.714770647308</v>
      </c>
      <c r="AQ82" s="250">
        <f t="shared" si="21"/>
        <v>24552.750452312262</v>
      </c>
      <c r="AR82" s="250">
        <f t="shared" si="21"/>
        <v>23356.909854347246</v>
      </c>
      <c r="AS82" s="250">
        <f t="shared" si="21"/>
        <v>22209.588307490729</v>
      </c>
      <c r="AT82" s="250">
        <f t="shared" si="21"/>
        <v>21109.992121825835</v>
      </c>
      <c r="AU82" s="250">
        <f t="shared" si="21"/>
        <v>20057.172113949426</v>
      </c>
      <c r="AV82" s="250">
        <f t="shared" si="21"/>
        <v>19050.05291885501</v>
      </c>
      <c r="AW82" s="250">
        <f t="shared" si="21"/>
        <v>18087.458558493214</v>
      </c>
      <c r="AX82" s="250">
        <f t="shared" si="21"/>
        <v>17168.134688946699</v>
      </c>
      <c r="AY82" s="250">
        <f t="shared" si="21"/>
        <v>16290.767903272555</v>
      </c>
      <c r="AZ82" s="250">
        <f t="shared" si="21"/>
        <v>15454.002426806361</v>
      </c>
      <c r="BA82" s="250">
        <f t="shared" si="21"/>
        <v>14656.454505621095</v>
      </c>
      <c r="BB82" s="251">
        <f>SUM(AM82:AT82)</f>
        <v>202385.10865125881</v>
      </c>
    </row>
    <row r="83" spans="1:54" ht="14.25" customHeight="1" x14ac:dyDescent="0.25">
      <c r="A83" s="384" t="s">
        <v>246</v>
      </c>
      <c r="B83" s="385"/>
      <c r="C83" s="385"/>
      <c r="D83" s="385"/>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386">
        <f>BB82/(AK20+1)</f>
        <v>1.2022830126490121</v>
      </c>
      <c r="AL83" s="386"/>
      <c r="AM83" s="254"/>
      <c r="AN83" s="254"/>
      <c r="AO83" s="254"/>
      <c r="AP83" s="254"/>
      <c r="AQ83" s="254"/>
      <c r="AR83" s="254"/>
      <c r="AS83" s="254"/>
      <c r="AT83" s="254"/>
      <c r="AU83" s="254"/>
      <c r="AV83" s="254"/>
      <c r="AW83" s="254"/>
      <c r="AX83" s="254"/>
      <c r="AY83" s="254"/>
      <c r="AZ83" s="254"/>
      <c r="BA83" s="254"/>
      <c r="BB83" s="251"/>
    </row>
    <row r="84" spans="1:54" x14ac:dyDescent="0.25">
      <c r="A84" s="384" t="s">
        <v>245</v>
      </c>
      <c r="B84" s="385"/>
      <c r="C84" s="385"/>
      <c r="D84" s="385"/>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386">
        <f>MAX(AL84:BO84)*1</f>
        <v>4.8977303023095278</v>
      </c>
      <c r="AL84" s="386">
        <f>MAX(AM84:BP84)*1</f>
        <v>4.8977303023095278</v>
      </c>
      <c r="AM84" s="250">
        <f>IF(AN79&lt;0,0,AM69-AM79/AN78)</f>
        <v>0</v>
      </c>
      <c r="AN84" s="250">
        <f>IF(AM84&gt;0,0,IF(AO79&lt;0,0,AN69-AN79/AO78))</f>
        <v>0</v>
      </c>
      <c r="AO84" s="250">
        <f>IF(SUM(AM84:AN84)&gt;0,0,IF(AP79&lt;0,0,AO69-AO79/AP78))</f>
        <v>0</v>
      </c>
      <c r="AP84" s="250">
        <f>IF(SUM(AM84:AO84)&gt;0,0,IF(AQ79&lt;0,0,AP69-AP79/AQ78))</f>
        <v>4.8977303023095278</v>
      </c>
      <c r="AQ84" s="255">
        <f>IF(SUM(AM84:AP84)&gt;0,0,IF(AR79&lt;0,0,AQ69-AQ79/AR78))</f>
        <v>0</v>
      </c>
      <c r="AR84" s="250">
        <f>IF(SUM(AM84:AQ84)&gt;0,0,IF(AS79&lt;0,0,AR69-AR79/AS78))</f>
        <v>0</v>
      </c>
      <c r="AS84" s="250">
        <f>IF(SUM($AM84:AR84)&gt;0,0,IF(AT79&lt;0,0,AS69-AS79/AT78))</f>
        <v>0</v>
      </c>
      <c r="AT84" s="250">
        <f>IF(SUM($AM84:AS84)&gt;0,0,IF(AU79&lt;0,0,AT69-AT79/AU78))</f>
        <v>0</v>
      </c>
      <c r="AU84" s="250">
        <f>IF(SUM($AM84:AT84)&gt;0,0,IF(AV79&lt;0,0,AU69-AU79/AV78))</f>
        <v>0</v>
      </c>
      <c r="AV84" s="250">
        <f>IF(SUM($AM84:AU84)&gt;0,0,IF(AW79&lt;0,0,AV69-AV79/AW78))</f>
        <v>0</v>
      </c>
      <c r="AW84" s="250">
        <f>IF(SUM($AM84:AV84)&gt;0,0,IF(AX79&lt;0,0,AW69-AW79/AX78))</f>
        <v>0</v>
      </c>
      <c r="AX84" s="250">
        <f>IF(SUM($AM84:AW84)&gt;0,0,IF(AY79&lt;0,0,AX69-AX79/AY78))</f>
        <v>0</v>
      </c>
      <c r="AY84" s="250">
        <f>IF(SUM($AM84:AX84)&gt;0,0,IF(AZ79&lt;0,0,AY69-AY79/AZ78))</f>
        <v>0</v>
      </c>
      <c r="AZ84" s="250">
        <f>IF(SUM($AM84:AY84)&gt;0,0,IF(BA79&lt;0,0,AZ69-AZ79/BA78))</f>
        <v>0</v>
      </c>
      <c r="BA84" s="250">
        <f>IF(SUM($AM84:AZ84)&gt;0,0,IF(BB79&lt;0,0,BA69-BA79/BB78))</f>
        <v>0</v>
      </c>
      <c r="BB84" s="251"/>
    </row>
    <row r="85" spans="1:54" ht="15.75" customHeight="1" thickBot="1" x14ac:dyDescent="0.3">
      <c r="A85" s="102" t="s">
        <v>244</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378">
        <f>MAX(AL85:BC85)</f>
        <v>6.3517182491980808</v>
      </c>
      <c r="AL85" s="378">
        <f>MAX(AM85:BD85)</f>
        <v>6.3517182491980808</v>
      </c>
      <c r="AM85" s="256">
        <f>IF(AN82&lt;0,0,AM69-AM81/AN81)</f>
        <v>-0.26181725730651473</v>
      </c>
      <c r="AN85" s="256">
        <f>IF(AM85&gt;0,0,IF(AO81&lt;0,0,AN69-AN81/AO82))</f>
        <v>0</v>
      </c>
      <c r="AO85" s="256">
        <f>IF(SUM($AM85:AN85)&gt;0,0,IF(AP81&lt;0,0,AO69-AO81/AP82))</f>
        <v>0</v>
      </c>
      <c r="AP85" s="256">
        <f>IF(SUM($AM85:AO85)&gt;0,0,IF(AQ81&lt;0,0,AP69-AP81/AQ82))</f>
        <v>0</v>
      </c>
      <c r="AQ85" s="256">
        <f>IF(SUM($AM85:AP85)&gt;0,0,IF(AR81&lt;0,0,AQ69-AQ81/AR82))</f>
        <v>0</v>
      </c>
      <c r="AR85" s="256">
        <f>IF(SUM($AM85:AQ85)&gt;0,0,IF(AS81&lt;0,0,AR69-AR81/AS82))</f>
        <v>6.3517182491980808</v>
      </c>
      <c r="AS85" s="256">
        <f>IF(SUM($AM85:AR85)&gt;0,0,IF(AT81&lt;0,0,AS69-AS81/AT82))</f>
        <v>0</v>
      </c>
      <c r="AT85" s="257">
        <f>IF(SUM($AM85:AS85)&gt;0,0,IF(AU81&lt;0,0,AT69-AT81/AU82))</f>
        <v>0</v>
      </c>
      <c r="AU85" s="256">
        <f>IF(SUM($AM85:AT85)&gt;0,0,IF(AV81&lt;0,0,AU69-AU81/AV82))</f>
        <v>0</v>
      </c>
      <c r="AV85" s="256">
        <f>IF(SUM($AM85:AU85)&gt;0,0,IF(AW81&lt;0,0,AV69-AV81/AW82))</f>
        <v>0</v>
      </c>
      <c r="AW85" s="256">
        <f>IF(SUM($AM85:AV85)&gt;0,0,IF(AX81&lt;0,0,AW69-AW81/AX82))</f>
        <v>0</v>
      </c>
      <c r="AX85" s="256">
        <f>IF(SUM($AM85:AW85)&gt;0,0,IF(AY81&lt;0,0,AX69-AX81/AY82))</f>
        <v>0</v>
      </c>
      <c r="AY85" s="256">
        <f>IF(SUM($AM85:AX85)&gt;0,0,IF(AZ81&lt;0,0,AY69-AY81/AZ82))</f>
        <v>0</v>
      </c>
      <c r="AZ85" s="256">
        <f>IF(SUM($AM85:AY85)&gt;0,0,IF(BA81&lt;0,0,AZ69-AZ81/BA82))</f>
        <v>0</v>
      </c>
      <c r="BA85" s="256">
        <f>IF(SUM($AM85:AZ85)&gt;0,0,IF(BB81&lt;0,0,BA69-BA81/BB82))</f>
        <v>0</v>
      </c>
      <c r="BB85" s="258"/>
    </row>
    <row r="86" spans="1:54" ht="3" customHeight="1" x14ac:dyDescent="0.25">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row>
    <row r="87" spans="1:54" ht="13.5" customHeight="1" x14ac:dyDescent="0.25">
      <c r="A87" s="95" t="s">
        <v>243</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row>
    <row r="88" spans="1:54" ht="13.5" customHeight="1" x14ac:dyDescent="0.25">
      <c r="A88" s="99" t="s">
        <v>242</v>
      </c>
      <c r="B88" s="97"/>
      <c r="C88" s="98"/>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6"/>
      <c r="AP88" s="96"/>
      <c r="AQ88" s="96"/>
    </row>
    <row r="89" spans="1:54" ht="11.25" customHeight="1" x14ac:dyDescent="0.25">
      <c r="A89" s="99" t="s">
        <v>241</v>
      </c>
      <c r="B89" s="97"/>
      <c r="C89" s="98"/>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6"/>
      <c r="AP89" s="96"/>
      <c r="AQ89" s="96"/>
    </row>
    <row r="90" spans="1:54" x14ac:dyDescent="0.25">
      <c r="A90" s="99" t="s">
        <v>240</v>
      </c>
      <c r="B90" s="97"/>
      <c r="C90" s="98"/>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6"/>
      <c r="AP90" s="96"/>
      <c r="AQ90" s="96"/>
    </row>
    <row r="91" spans="1:54" x14ac:dyDescent="0.25">
      <c r="A91" s="95" t="s">
        <v>239</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row>
    <row r="93" spans="1:54" s="260" customFormat="1" hidden="1" x14ac:dyDescent="0.25">
      <c r="A93" s="259" t="s">
        <v>553</v>
      </c>
    </row>
    <row r="95" spans="1:54" ht="38.25" customHeight="1" x14ac:dyDescent="0.25">
      <c r="A95" s="379" t="s">
        <v>300</v>
      </c>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80" t="s">
        <v>554</v>
      </c>
      <c r="AL95" s="380"/>
    </row>
    <row r="96" spans="1:54" x14ac:dyDescent="0.25">
      <c r="A96" s="381" t="s">
        <v>555</v>
      </c>
      <c r="B96" s="382"/>
      <c r="C96" s="382"/>
      <c r="D96" s="382"/>
      <c r="E96" s="382"/>
      <c r="F96" s="382"/>
      <c r="G96" s="382"/>
      <c r="H96" s="38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3">
        <f>'1. паспорт местоположение'!C43*1000</f>
        <v>168333</v>
      </c>
      <c r="AL96" s="383"/>
    </row>
    <row r="97" spans="1:44" hidden="1" x14ac:dyDescent="0.25">
      <c r="A97" s="331" t="s">
        <v>556</v>
      </c>
      <c r="B97" s="332"/>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6"/>
      <c r="AL97" s="336"/>
    </row>
    <row r="98" spans="1:44" hidden="1" x14ac:dyDescent="0.25">
      <c r="A98" s="331" t="s">
        <v>557</v>
      </c>
      <c r="B98" s="332"/>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6"/>
      <c r="AL98" s="336"/>
    </row>
    <row r="99" spans="1:44" hidden="1" x14ac:dyDescent="0.25">
      <c r="A99" s="331" t="s">
        <v>558</v>
      </c>
      <c r="B99" s="332"/>
      <c r="C99" s="332"/>
      <c r="D99" s="332"/>
      <c r="E99" s="332"/>
      <c r="F99" s="332"/>
      <c r="G99" s="332"/>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36"/>
      <c r="AL99" s="336"/>
    </row>
    <row r="100" spans="1:44" hidden="1" x14ac:dyDescent="0.25">
      <c r="A100" s="331" t="s">
        <v>559</v>
      </c>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6"/>
      <c r="AL100" s="336"/>
    </row>
    <row r="101" spans="1:44" hidden="1" x14ac:dyDescent="0.25">
      <c r="A101" s="331" t="s">
        <v>560</v>
      </c>
      <c r="B101" s="332"/>
      <c r="C101" s="332"/>
      <c r="D101" s="332"/>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6"/>
      <c r="AL101" s="336"/>
    </row>
    <row r="102" spans="1:44" hidden="1" x14ac:dyDescent="0.25">
      <c r="A102" s="387" t="s">
        <v>561</v>
      </c>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9"/>
      <c r="AL102" s="389"/>
    </row>
    <row r="103" spans="1:44" hidden="1" x14ac:dyDescent="0.25">
      <c r="A103" s="219" t="s">
        <v>562</v>
      </c>
      <c r="B103" s="390"/>
      <c r="C103" s="391"/>
      <c r="D103" s="392"/>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336"/>
      <c r="AL103" s="336"/>
    </row>
    <row r="104" spans="1:44" hidden="1" x14ac:dyDescent="0.25">
      <c r="A104" s="219" t="s">
        <v>563</v>
      </c>
      <c r="B104" s="390"/>
      <c r="C104" s="391"/>
      <c r="D104" s="392"/>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336"/>
      <c r="AL104" s="336"/>
    </row>
    <row r="105" spans="1:44" hidden="1" x14ac:dyDescent="0.25">
      <c r="A105" s="219" t="s">
        <v>564</v>
      </c>
      <c r="B105" s="390"/>
      <c r="C105" s="391"/>
      <c r="D105" s="392"/>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336"/>
      <c r="AL105" s="336"/>
    </row>
    <row r="106" spans="1:44" hidden="1" x14ac:dyDescent="0.25">
      <c r="A106" s="219" t="s">
        <v>565</v>
      </c>
      <c r="B106" s="390"/>
      <c r="C106" s="391"/>
      <c r="D106" s="392"/>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336"/>
      <c r="AL106" s="336"/>
    </row>
    <row r="107" spans="1:44" hidden="1" x14ac:dyDescent="0.25">
      <c r="A107" s="387" t="s">
        <v>566</v>
      </c>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9"/>
      <c r="AL107" s="389"/>
    </row>
    <row r="108" spans="1:44" ht="30" hidden="1" customHeight="1" x14ac:dyDescent="0.25">
      <c r="A108" s="393" t="s">
        <v>567</v>
      </c>
      <c r="B108" s="394"/>
      <c r="C108" s="394"/>
      <c r="D108" s="395"/>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389"/>
      <c r="AL108" s="389"/>
      <c r="AN108" s="262"/>
    </row>
    <row r="109" spans="1:44" hidden="1" x14ac:dyDescent="0.25">
      <c r="A109" s="387" t="s">
        <v>568</v>
      </c>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9"/>
      <c r="AL109" s="389"/>
    </row>
    <row r="110" spans="1:44" ht="33.75" customHeight="1" x14ac:dyDescent="0.25">
      <c r="A110" s="404" t="s">
        <v>569</v>
      </c>
      <c r="B110" s="405"/>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389">
        <v>13291</v>
      </c>
      <c r="AL110" s="389"/>
      <c r="AN110" s="262"/>
    </row>
    <row r="111" spans="1:44" ht="30" customHeight="1" x14ac:dyDescent="0.25">
      <c r="A111" s="406" t="s">
        <v>570</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7"/>
      <c r="AK111" s="389">
        <f>(AK112+AK118+AK119)/3</f>
        <v>23532</v>
      </c>
      <c r="AL111" s="389"/>
      <c r="AN111" s="263"/>
      <c r="AO111" s="263"/>
      <c r="AP111" s="263"/>
      <c r="AQ111" s="263"/>
      <c r="AR111" s="263"/>
    </row>
    <row r="112" spans="1:44" x14ac:dyDescent="0.25">
      <c r="A112" s="331" t="s">
        <v>571</v>
      </c>
      <c r="B112" s="332"/>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6">
        <f>AK117*12</f>
        <v>23532</v>
      </c>
      <c r="AL112" s="336"/>
      <c r="AN112" s="264"/>
      <c r="AO112" s="264"/>
      <c r="AP112" s="264"/>
      <c r="AQ112" s="264"/>
      <c r="AR112" s="265"/>
    </row>
    <row r="113" spans="1:44" s="267" customFormat="1" x14ac:dyDescent="0.25">
      <c r="A113" s="396" t="s">
        <v>572</v>
      </c>
      <c r="B113" s="397"/>
      <c r="C113" s="397"/>
      <c r="D113" s="398"/>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399">
        <v>1584</v>
      </c>
      <c r="AL113" s="400"/>
      <c r="AN113" s="268"/>
      <c r="AO113" s="268"/>
      <c r="AP113" s="268"/>
      <c r="AQ113" s="268"/>
      <c r="AR113" s="268"/>
    </row>
    <row r="114" spans="1:44" s="267" customFormat="1" x14ac:dyDescent="0.25">
      <c r="A114" s="401" t="s">
        <v>573</v>
      </c>
      <c r="B114" s="402"/>
      <c r="C114" s="402"/>
      <c r="D114" s="403"/>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399">
        <v>358</v>
      </c>
      <c r="AL114" s="400"/>
      <c r="AN114" s="268"/>
      <c r="AO114" s="268"/>
      <c r="AP114" s="268"/>
      <c r="AQ114" s="268"/>
      <c r="AR114" s="268"/>
    </row>
    <row r="115" spans="1:44" s="267" customFormat="1" x14ac:dyDescent="0.25">
      <c r="A115" s="396" t="s">
        <v>574</v>
      </c>
      <c r="B115" s="397"/>
      <c r="C115" s="397"/>
      <c r="D115" s="398"/>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399">
        <v>0</v>
      </c>
      <c r="AL115" s="400"/>
      <c r="AN115" s="268"/>
      <c r="AO115" s="268"/>
      <c r="AP115" s="268"/>
      <c r="AQ115" s="268"/>
      <c r="AR115" s="268"/>
    </row>
    <row r="116" spans="1:44" s="267" customFormat="1" x14ac:dyDescent="0.25">
      <c r="A116" s="396" t="s">
        <v>575</v>
      </c>
      <c r="B116" s="397"/>
      <c r="C116" s="397"/>
      <c r="D116" s="398"/>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399">
        <v>19</v>
      </c>
      <c r="AL116" s="400"/>
      <c r="AN116" s="268"/>
      <c r="AO116" s="268"/>
      <c r="AP116" s="268"/>
      <c r="AQ116" s="268"/>
      <c r="AR116" s="268"/>
    </row>
    <row r="117" spans="1:44" s="267" customFormat="1" x14ac:dyDescent="0.25">
      <c r="A117" s="396" t="s">
        <v>576</v>
      </c>
      <c r="B117" s="397"/>
      <c r="C117" s="397"/>
      <c r="D117" s="398"/>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399">
        <f>AK113+AK114+AK115+AK116</f>
        <v>1961</v>
      </c>
      <c r="AL117" s="400"/>
      <c r="AN117" s="268"/>
      <c r="AO117" s="268"/>
      <c r="AP117" s="268"/>
      <c r="AQ117" s="268"/>
      <c r="AR117" s="268"/>
    </row>
    <row r="118" spans="1:44" x14ac:dyDescent="0.25">
      <c r="A118" s="331" t="s">
        <v>577</v>
      </c>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6">
        <f>AK112</f>
        <v>23532</v>
      </c>
      <c r="AL118" s="336"/>
      <c r="AN118" s="264"/>
      <c r="AO118" s="264"/>
      <c r="AP118" s="264"/>
      <c r="AQ118" s="264"/>
      <c r="AR118" s="265"/>
    </row>
    <row r="119" spans="1:44" x14ac:dyDescent="0.25">
      <c r="A119" s="331" t="s">
        <v>578</v>
      </c>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6">
        <f>AK112</f>
        <v>23532</v>
      </c>
      <c r="AL119" s="336"/>
      <c r="AN119" s="264"/>
      <c r="AO119" s="264"/>
      <c r="AP119" s="264"/>
      <c r="AQ119" s="264"/>
      <c r="AR119" s="265"/>
    </row>
    <row r="120" spans="1:44" x14ac:dyDescent="0.25">
      <c r="A120" s="406" t="s">
        <v>579</v>
      </c>
      <c r="B120" s="407"/>
      <c r="C120" s="407"/>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389">
        <f>AK124*12</f>
        <v>14270.2</v>
      </c>
      <c r="AL120" s="389"/>
      <c r="AN120" s="269"/>
      <c r="AO120" s="269"/>
      <c r="AP120" s="269"/>
      <c r="AQ120" s="269"/>
      <c r="AR120" s="269"/>
    </row>
    <row r="121" spans="1:44" x14ac:dyDescent="0.25">
      <c r="A121" s="396" t="s">
        <v>572</v>
      </c>
      <c r="B121" s="397"/>
      <c r="C121" s="397"/>
      <c r="D121" s="398"/>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399">
        <f>AK96/15/12</f>
        <v>935.18333333333339</v>
      </c>
      <c r="AL121" s="400"/>
      <c r="AN121" s="269"/>
      <c r="AO121" s="269"/>
      <c r="AP121" s="269"/>
      <c r="AQ121" s="269"/>
      <c r="AR121" s="269"/>
    </row>
    <row r="122" spans="1:44" x14ac:dyDescent="0.25">
      <c r="A122" s="401" t="s">
        <v>573</v>
      </c>
      <c r="B122" s="402"/>
      <c r="C122" s="402"/>
      <c r="D122" s="403"/>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399">
        <v>254</v>
      </c>
      <c r="AL122" s="400"/>
      <c r="AN122" s="269"/>
      <c r="AO122" s="269"/>
      <c r="AP122" s="269"/>
      <c r="AQ122" s="269"/>
      <c r="AR122" s="269"/>
    </row>
    <row r="123" spans="1:44" x14ac:dyDescent="0.25">
      <c r="A123" s="396" t="s">
        <v>580</v>
      </c>
      <c r="B123" s="397"/>
      <c r="C123" s="397"/>
      <c r="D123" s="398"/>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399">
        <v>0</v>
      </c>
      <c r="AL123" s="400"/>
      <c r="AN123" s="269"/>
      <c r="AO123" s="269"/>
      <c r="AP123" s="269"/>
      <c r="AQ123" s="269"/>
      <c r="AR123" s="269"/>
    </row>
    <row r="124" spans="1:44" x14ac:dyDescent="0.25">
      <c r="A124" s="396" t="s">
        <v>581</v>
      </c>
      <c r="B124" s="397"/>
      <c r="C124" s="397"/>
      <c r="D124" s="398"/>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399">
        <f>SUM(AK121:AL123)</f>
        <v>1189.1833333333334</v>
      </c>
      <c r="AL124" s="400"/>
      <c r="AN124" s="269"/>
      <c r="AO124" s="269"/>
      <c r="AP124" s="269"/>
      <c r="AQ124" s="269"/>
      <c r="AR124" s="269"/>
    </row>
    <row r="125" spans="1:44" x14ac:dyDescent="0.25">
      <c r="A125" s="406" t="s">
        <v>582</v>
      </c>
      <c r="B125" s="407"/>
      <c r="C125" s="407"/>
      <c r="D125" s="407"/>
      <c r="E125" s="407"/>
      <c r="F125" s="407"/>
      <c r="G125" s="407"/>
      <c r="H125" s="407"/>
      <c r="I125" s="407"/>
      <c r="J125" s="407"/>
      <c r="K125" s="407"/>
      <c r="L125" s="407"/>
      <c r="M125" s="407"/>
      <c r="N125" s="407"/>
      <c r="O125" s="407"/>
      <c r="P125" s="407"/>
      <c r="Q125" s="407"/>
      <c r="R125" s="407"/>
      <c r="S125" s="407"/>
      <c r="T125" s="407"/>
      <c r="U125" s="407"/>
      <c r="V125" s="407"/>
      <c r="W125" s="407"/>
      <c r="X125" s="407"/>
      <c r="Y125" s="407"/>
      <c r="Z125" s="407"/>
      <c r="AA125" s="407"/>
      <c r="AB125" s="407"/>
      <c r="AC125" s="407"/>
      <c r="AD125" s="407"/>
      <c r="AE125" s="407"/>
      <c r="AF125" s="407"/>
      <c r="AG125" s="407"/>
      <c r="AH125" s="407"/>
      <c r="AI125" s="407"/>
      <c r="AJ125" s="407"/>
      <c r="AK125" s="389">
        <f>AK126+AK127+AK128</f>
        <v>11328</v>
      </c>
      <c r="AL125" s="389"/>
      <c r="AN125" s="269"/>
      <c r="AO125" s="269"/>
      <c r="AP125" s="269"/>
      <c r="AQ125" s="269"/>
      <c r="AR125" s="269"/>
    </row>
    <row r="126" spans="1:44" x14ac:dyDescent="0.25">
      <c r="A126" s="396" t="s">
        <v>583</v>
      </c>
      <c r="B126" s="397"/>
      <c r="C126" s="397"/>
      <c r="D126" s="398"/>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399">
        <v>9747</v>
      </c>
      <c r="AL126" s="400"/>
      <c r="AN126" s="269"/>
      <c r="AO126" s="269"/>
      <c r="AP126" s="269"/>
      <c r="AQ126" s="269"/>
      <c r="AR126" s="269"/>
    </row>
    <row r="127" spans="1:44" x14ac:dyDescent="0.25">
      <c r="A127" s="396" t="s">
        <v>584</v>
      </c>
      <c r="B127" s="397"/>
      <c r="C127" s="397"/>
      <c r="D127" s="398"/>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399">
        <v>1581</v>
      </c>
      <c r="AL127" s="400"/>
      <c r="AN127" s="269"/>
      <c r="AO127" s="269"/>
      <c r="AP127" s="269"/>
      <c r="AQ127" s="269"/>
      <c r="AR127" s="269"/>
    </row>
    <row r="128" spans="1:44" x14ac:dyDescent="0.25">
      <c r="A128" s="396" t="s">
        <v>585</v>
      </c>
      <c r="B128" s="397"/>
      <c r="C128" s="397"/>
      <c r="D128" s="398"/>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399">
        <v>0</v>
      </c>
      <c r="AL128" s="400"/>
      <c r="AN128" s="269"/>
      <c r="AO128" s="269"/>
      <c r="AP128" s="269"/>
      <c r="AQ128" s="269"/>
      <c r="AR128" s="269"/>
    </row>
    <row r="129" spans="1:54" x14ac:dyDescent="0.25">
      <c r="A129" s="406" t="s">
        <v>586</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389">
        <v>66818</v>
      </c>
      <c r="AL129" s="389"/>
      <c r="AN129" s="269"/>
      <c r="AO129" s="269"/>
      <c r="AP129" s="269"/>
      <c r="AQ129" s="269"/>
      <c r="AR129" s="269"/>
    </row>
    <row r="130" spans="1:54" ht="15" customHeight="1" x14ac:dyDescent="0.25">
      <c r="A130" s="387" t="s">
        <v>587</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412"/>
      <c r="AL130" s="412"/>
      <c r="AN130" s="408"/>
      <c r="AO130" s="408"/>
      <c r="AP130" s="408"/>
      <c r="AQ130" s="408"/>
      <c r="AR130" s="408"/>
      <c r="AS130" s="408"/>
      <c r="AT130" s="408"/>
      <c r="AU130" s="408"/>
      <c r="AV130" s="408"/>
      <c r="AW130" s="408"/>
      <c r="AX130" s="408"/>
      <c r="AY130" s="408"/>
      <c r="AZ130" s="408"/>
      <c r="BA130" s="408"/>
      <c r="BB130" s="408"/>
    </row>
    <row r="131" spans="1:54" ht="320.25" customHeight="1" x14ac:dyDescent="0.25">
      <c r="A131" s="409" t="s">
        <v>588</v>
      </c>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1"/>
      <c r="AN131" s="408"/>
      <c r="AO131" s="408"/>
      <c r="AP131" s="408"/>
      <c r="AQ131" s="408"/>
      <c r="AR131" s="408"/>
      <c r="AS131" s="408"/>
      <c r="AT131" s="408"/>
      <c r="AU131" s="408"/>
      <c r="AV131" s="408"/>
      <c r="AW131" s="408"/>
      <c r="AX131" s="408"/>
      <c r="AY131" s="408"/>
      <c r="AZ131" s="408"/>
      <c r="BA131" s="408"/>
      <c r="BB131" s="408"/>
    </row>
    <row r="132" spans="1:54" ht="15.75" customHeight="1" x14ac:dyDescent="0.25">
      <c r="A132" s="387" t="s">
        <v>589</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9">
        <f>AK111-AK120</f>
        <v>9261.7999999999993</v>
      </c>
      <c r="AL132" s="412"/>
      <c r="AN132" s="408"/>
      <c r="AO132" s="408"/>
      <c r="AP132" s="408"/>
      <c r="AQ132" s="408"/>
      <c r="AR132" s="408"/>
      <c r="AS132" s="408"/>
      <c r="AT132" s="408"/>
      <c r="AU132" s="408"/>
      <c r="AV132" s="408"/>
      <c r="AW132" s="408"/>
      <c r="AX132" s="408"/>
      <c r="AY132" s="408"/>
      <c r="AZ132" s="408"/>
      <c r="BA132" s="408"/>
      <c r="BB132" s="408"/>
    </row>
    <row r="133" spans="1:54" ht="81" customHeight="1" thickBot="1" x14ac:dyDescent="0.3">
      <c r="A133" s="413" t="s">
        <v>590</v>
      </c>
      <c r="B133" s="414"/>
      <c r="C133" s="414"/>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5"/>
      <c r="AN133" s="408"/>
      <c r="AO133" s="408"/>
      <c r="AP133" s="408"/>
      <c r="AQ133" s="408"/>
      <c r="AR133" s="408"/>
      <c r="AS133" s="408"/>
      <c r="AT133" s="408"/>
      <c r="AU133" s="408"/>
      <c r="AV133" s="408"/>
      <c r="AW133" s="408"/>
      <c r="AX133" s="408"/>
      <c r="AY133" s="408"/>
      <c r="AZ133" s="408"/>
      <c r="BA133" s="408"/>
      <c r="BB133" s="408"/>
    </row>
  </sheetData>
  <mergeCells count="219">
    <mergeCell ref="AN130:BB131"/>
    <mergeCell ref="A131:AL131"/>
    <mergeCell ref="A132:AJ132"/>
    <mergeCell ref="AK132:AL132"/>
    <mergeCell ref="AN132:BB133"/>
    <mergeCell ref="A133:AL133"/>
    <mergeCell ref="A128:D128"/>
    <mergeCell ref="AK128:AL128"/>
    <mergeCell ref="A129:AJ129"/>
    <mergeCell ref="AK129:AL129"/>
    <mergeCell ref="A130:AJ130"/>
    <mergeCell ref="AK130:AL130"/>
    <mergeCell ref="A125:AJ125"/>
    <mergeCell ref="AK125:AL125"/>
    <mergeCell ref="A126:D126"/>
    <mergeCell ref="AK126:AL126"/>
    <mergeCell ref="A127:D127"/>
    <mergeCell ref="AK127:AL127"/>
    <mergeCell ref="A122:D122"/>
    <mergeCell ref="AK122:AL122"/>
    <mergeCell ref="A123:D123"/>
    <mergeCell ref="AK123:AL123"/>
    <mergeCell ref="A124:D124"/>
    <mergeCell ref="AK124:AL124"/>
    <mergeCell ref="A119:AJ119"/>
    <mergeCell ref="AK119:AL119"/>
    <mergeCell ref="A120:AJ120"/>
    <mergeCell ref="AK120:AL120"/>
    <mergeCell ref="A121:D121"/>
    <mergeCell ref="AK121:AL121"/>
    <mergeCell ref="A116:D116"/>
    <mergeCell ref="AK116:AL116"/>
    <mergeCell ref="A117:D117"/>
    <mergeCell ref="AK117:AL117"/>
    <mergeCell ref="A118:AJ118"/>
    <mergeCell ref="AK118:AL118"/>
    <mergeCell ref="A113:D113"/>
    <mergeCell ref="AK113:AL113"/>
    <mergeCell ref="A114:D114"/>
    <mergeCell ref="AK114:AL114"/>
    <mergeCell ref="A115:D115"/>
    <mergeCell ref="AK115:AL115"/>
    <mergeCell ref="A110:AJ110"/>
    <mergeCell ref="AK110:AL110"/>
    <mergeCell ref="A111:AJ111"/>
    <mergeCell ref="AK111:AL111"/>
    <mergeCell ref="A112:AJ112"/>
    <mergeCell ref="AK112:AL112"/>
    <mergeCell ref="A107:AJ107"/>
    <mergeCell ref="AK107:AL107"/>
    <mergeCell ref="A108:D108"/>
    <mergeCell ref="AK108:AL108"/>
    <mergeCell ref="A109:AJ109"/>
    <mergeCell ref="AK109:AL109"/>
    <mergeCell ref="B104:D104"/>
    <mergeCell ref="AK104:AL104"/>
    <mergeCell ref="B105:D105"/>
    <mergeCell ref="AK105:AL105"/>
    <mergeCell ref="B106:D106"/>
    <mergeCell ref="AK106:AL106"/>
    <mergeCell ref="A101:AJ101"/>
    <mergeCell ref="AK101:AL101"/>
    <mergeCell ref="A102:AJ102"/>
    <mergeCell ref="AK102:AL102"/>
    <mergeCell ref="B103:D103"/>
    <mergeCell ref="AK103:AL103"/>
    <mergeCell ref="A98:AJ98"/>
    <mergeCell ref="AK98:AL98"/>
    <mergeCell ref="A99:AJ99"/>
    <mergeCell ref="AK99:AL99"/>
    <mergeCell ref="A100:AJ100"/>
    <mergeCell ref="AK100:AL100"/>
    <mergeCell ref="AK85:AL85"/>
    <mergeCell ref="A95:AJ95"/>
    <mergeCell ref="AK95:AL95"/>
    <mergeCell ref="A96:AJ96"/>
    <mergeCell ref="AK96:AL96"/>
    <mergeCell ref="A97:AJ97"/>
    <mergeCell ref="AK97:AL97"/>
    <mergeCell ref="A82:AJ82"/>
    <mergeCell ref="AK82:AL82"/>
    <mergeCell ref="A83:D83"/>
    <mergeCell ref="AK83:AL83"/>
    <mergeCell ref="A84:D84"/>
    <mergeCell ref="AK84:AL84"/>
    <mergeCell ref="A79:AJ79"/>
    <mergeCell ref="AK79:AL79"/>
    <mergeCell ref="A80:AJ80"/>
    <mergeCell ref="AK80:AL80"/>
    <mergeCell ref="A81:AJ81"/>
    <mergeCell ref="AK81:AL81"/>
    <mergeCell ref="A76:AJ76"/>
    <mergeCell ref="AK76:AL76"/>
    <mergeCell ref="A77:AJ77"/>
    <mergeCell ref="AK77:AL77"/>
    <mergeCell ref="A78:AJ78"/>
    <mergeCell ref="AK78:AL78"/>
    <mergeCell ref="A73:AJ73"/>
    <mergeCell ref="AK73:AL73"/>
    <mergeCell ref="A74:AJ74"/>
    <mergeCell ref="AK74:AL74"/>
    <mergeCell ref="A75:AJ75"/>
    <mergeCell ref="AK75:AL75"/>
    <mergeCell ref="A70:AJ70"/>
    <mergeCell ref="AK70:AL70"/>
    <mergeCell ref="A71:AJ71"/>
    <mergeCell ref="AK71:AL71"/>
    <mergeCell ref="A72:AJ72"/>
    <mergeCell ref="AK72:AL72"/>
    <mergeCell ref="A66:AJ66"/>
    <mergeCell ref="AK66:AL66"/>
    <mergeCell ref="A68:AJ69"/>
    <mergeCell ref="AK68:AL68"/>
    <mergeCell ref="BB68:BB69"/>
    <mergeCell ref="AK69:AL69"/>
    <mergeCell ref="A63:AJ63"/>
    <mergeCell ref="AK63:AL63"/>
    <mergeCell ref="A64:AJ64"/>
    <mergeCell ref="AK64:AL64"/>
    <mergeCell ref="A65:AJ65"/>
    <mergeCell ref="AK65:AL65"/>
    <mergeCell ref="A60:AJ60"/>
    <mergeCell ref="AK60:AL60"/>
    <mergeCell ref="A61:AJ61"/>
    <mergeCell ref="AK61:AL61"/>
    <mergeCell ref="A62:AJ62"/>
    <mergeCell ref="AK62:AL62"/>
    <mergeCell ref="A57:AJ57"/>
    <mergeCell ref="AK57:AL57"/>
    <mergeCell ref="A58:AJ58"/>
    <mergeCell ref="AK58:AL58"/>
    <mergeCell ref="A59:AJ59"/>
    <mergeCell ref="AK59:AL59"/>
    <mergeCell ref="A54:AJ54"/>
    <mergeCell ref="AK54:AL54"/>
    <mergeCell ref="A55:AJ55"/>
    <mergeCell ref="AK55:AL55"/>
    <mergeCell ref="A56:AJ56"/>
    <mergeCell ref="AK56:AL56"/>
    <mergeCell ref="A50:AJ50"/>
    <mergeCell ref="AK50:AL50"/>
    <mergeCell ref="A51:AJ51"/>
    <mergeCell ref="AK51:AL51"/>
    <mergeCell ref="A53:AJ53"/>
    <mergeCell ref="AK53:AL53"/>
    <mergeCell ref="A47:AJ47"/>
    <mergeCell ref="AK47:AL47"/>
    <mergeCell ref="A48:AJ48"/>
    <mergeCell ref="AK48:AL48"/>
    <mergeCell ref="A49:AJ49"/>
    <mergeCell ref="AK49:AL49"/>
    <mergeCell ref="A43:AJ43"/>
    <mergeCell ref="AK43:AL43"/>
    <mergeCell ref="A44:AJ44"/>
    <mergeCell ref="AK44:AL44"/>
    <mergeCell ref="A45:AJ45"/>
    <mergeCell ref="AK45:AL45"/>
    <mergeCell ref="A40:AJ40"/>
    <mergeCell ref="AK40:AL40"/>
    <mergeCell ref="A41:AJ41"/>
    <mergeCell ref="AK41:AL41"/>
    <mergeCell ref="A42:AJ42"/>
    <mergeCell ref="AK42:AL42"/>
    <mergeCell ref="A37:AJ37"/>
    <mergeCell ref="AK37:AL37"/>
    <mergeCell ref="A38:AJ38"/>
    <mergeCell ref="AK38:AL38"/>
    <mergeCell ref="A39:AJ39"/>
    <mergeCell ref="AK39:AL39"/>
    <mergeCell ref="A34:AJ34"/>
    <mergeCell ref="AK34:AL34"/>
    <mergeCell ref="A35:AJ35"/>
    <mergeCell ref="AK35:AL35"/>
    <mergeCell ref="A36:AJ36"/>
    <mergeCell ref="AK36:AL36"/>
    <mergeCell ref="A31:AJ31"/>
    <mergeCell ref="AK31:AL31"/>
    <mergeCell ref="A32:AJ32"/>
    <mergeCell ref="AK32:AL32"/>
    <mergeCell ref="A33:AJ33"/>
    <mergeCell ref="AK33:AL33"/>
    <mergeCell ref="A28:AJ28"/>
    <mergeCell ref="AK28:AL28"/>
    <mergeCell ref="A29:AJ29"/>
    <mergeCell ref="AK29:AL29"/>
    <mergeCell ref="A30:AJ30"/>
    <mergeCell ref="AK30:AL30"/>
    <mergeCell ref="A25:AJ25"/>
    <mergeCell ref="AK25:AL25"/>
    <mergeCell ref="A26:AJ26"/>
    <mergeCell ref="AK26:AL26"/>
    <mergeCell ref="A27:AJ27"/>
    <mergeCell ref="AK27:AL27"/>
    <mergeCell ref="A23:AJ23"/>
    <mergeCell ref="AK23:AL23"/>
    <mergeCell ref="AN23:AP23"/>
    <mergeCell ref="A24:AJ24"/>
    <mergeCell ref="AK24:AL24"/>
    <mergeCell ref="AP24:AQ24"/>
    <mergeCell ref="A21:AJ21"/>
    <mergeCell ref="AK21:AL21"/>
    <mergeCell ref="AN21:AP21"/>
    <mergeCell ref="A22:AJ22"/>
    <mergeCell ref="AK22:AL22"/>
    <mergeCell ref="AN22:AP22"/>
    <mergeCell ref="A14:AQ14"/>
    <mergeCell ref="A15:AQ15"/>
    <mergeCell ref="A17:AQ17"/>
    <mergeCell ref="A19:AJ19"/>
    <mergeCell ref="AK19:AL19"/>
    <mergeCell ref="A20:AJ20"/>
    <mergeCell ref="AK20:AL20"/>
    <mergeCell ref="AP20:AQ20"/>
    <mergeCell ref="A5:AQ5"/>
    <mergeCell ref="A7:AQ7"/>
    <mergeCell ref="A8:AQ8"/>
    <mergeCell ref="A9:AQ9"/>
    <mergeCell ref="A11:AQ11"/>
    <mergeCell ref="A12:AQ12"/>
  </mergeCells>
  <pageMargins left="0.51181102362204722" right="0.11811023622047245" top="0.19685039370078741" bottom="0.27559055118110237" header="0" footer="0"/>
  <pageSetup paperSize="9" scale="37" orientation="portrait" r:id="rId1"/>
  <rowBreaks count="1" manualBreakCount="1">
    <brk id="92" max="5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view="pageBreakPreview" topLeftCell="A7" zoomScale="85" zoomScaleSheetLayoutView="85" workbookViewId="0">
      <pane xSplit="2" ySplit="17" topLeftCell="C24" activePane="bottomRight" state="frozen"/>
      <selection activeCell="A7" sqref="A7"/>
      <selection pane="topRight" activeCell="C7" sqref="C7"/>
      <selection pane="bottomLeft" activeCell="A24" sqref="A24"/>
      <selection pane="bottomRight" activeCell="C24" sqref="C24"/>
    </sheetView>
  </sheetViews>
  <sheetFormatPr defaultRowHeight="15.75" x14ac:dyDescent="0.25"/>
  <cols>
    <col min="1" max="1" width="7.7109375" style="62" customWidth="1"/>
    <col min="2" max="2" width="55.140625" style="62" customWidth="1"/>
    <col min="3" max="4" width="13.140625" style="62" customWidth="1"/>
    <col min="5" max="5" width="12.7109375" style="62" customWidth="1"/>
    <col min="6" max="6" width="12.5703125" style="62" bestFit="1" customWidth="1"/>
    <col min="7" max="7" width="14.140625" style="62" customWidth="1"/>
    <col min="8" max="8" width="15.7109375" style="62" customWidth="1"/>
    <col min="9" max="9" width="13" style="62" customWidth="1"/>
    <col min="10" max="10" width="20.28515625" style="62" customWidth="1"/>
    <col min="11" max="250" width="9.140625" style="62"/>
    <col min="251" max="251" width="37.7109375" style="62" customWidth="1"/>
    <col min="252" max="252" width="9.140625" style="62"/>
    <col min="253" max="253" width="12.85546875" style="62" customWidth="1"/>
    <col min="254" max="255" width="0" style="62" hidden="1" customWidth="1"/>
    <col min="256" max="256" width="18.28515625" style="62" customWidth="1"/>
    <col min="257" max="257" width="64.85546875" style="62" customWidth="1"/>
    <col min="258" max="261" width="9.140625" style="62"/>
    <col min="262" max="262" width="14.85546875" style="62" customWidth="1"/>
    <col min="263" max="506" width="9.140625" style="62"/>
    <col min="507" max="507" width="37.7109375" style="62" customWidth="1"/>
    <col min="508" max="508" width="9.140625" style="62"/>
    <col min="509" max="509" width="12.85546875" style="62" customWidth="1"/>
    <col min="510" max="511" width="0" style="62" hidden="1" customWidth="1"/>
    <col min="512" max="512" width="18.28515625" style="62" customWidth="1"/>
    <col min="513" max="513" width="64.85546875" style="62" customWidth="1"/>
    <col min="514" max="517" width="9.140625" style="62"/>
    <col min="518" max="518" width="14.85546875" style="62" customWidth="1"/>
    <col min="519" max="762" width="9.140625" style="62"/>
    <col min="763" max="763" width="37.7109375" style="62" customWidth="1"/>
    <col min="764" max="764" width="9.140625" style="62"/>
    <col min="765" max="765" width="12.85546875" style="62" customWidth="1"/>
    <col min="766" max="767" width="0" style="62" hidden="1" customWidth="1"/>
    <col min="768" max="768" width="18.28515625" style="62" customWidth="1"/>
    <col min="769" max="769" width="64.85546875" style="62" customWidth="1"/>
    <col min="770" max="773" width="9.140625" style="62"/>
    <col min="774" max="774" width="14.85546875" style="62" customWidth="1"/>
    <col min="775" max="1018" width="9.140625" style="62"/>
    <col min="1019" max="1019" width="37.7109375" style="62" customWidth="1"/>
    <col min="1020" max="1020" width="9.140625" style="62"/>
    <col min="1021" max="1021" width="12.85546875" style="62" customWidth="1"/>
    <col min="1022" max="1023" width="0" style="62" hidden="1" customWidth="1"/>
    <col min="1024" max="1024" width="18.28515625" style="62" customWidth="1"/>
    <col min="1025" max="1025" width="64.85546875" style="62" customWidth="1"/>
    <col min="1026" max="1029" width="9.140625" style="62"/>
    <col min="1030" max="1030" width="14.85546875" style="62" customWidth="1"/>
    <col min="1031" max="1274" width="9.140625" style="62"/>
    <col min="1275" max="1275" width="37.7109375" style="62" customWidth="1"/>
    <col min="1276" max="1276" width="9.140625" style="62"/>
    <col min="1277" max="1277" width="12.85546875" style="62" customWidth="1"/>
    <col min="1278" max="1279" width="0" style="62" hidden="1" customWidth="1"/>
    <col min="1280" max="1280" width="18.28515625" style="62" customWidth="1"/>
    <col min="1281" max="1281" width="64.85546875" style="62" customWidth="1"/>
    <col min="1282" max="1285" width="9.140625" style="62"/>
    <col min="1286" max="1286" width="14.85546875" style="62" customWidth="1"/>
    <col min="1287" max="1530" width="9.140625" style="62"/>
    <col min="1531" max="1531" width="37.7109375" style="62" customWidth="1"/>
    <col min="1532" max="1532" width="9.140625" style="62"/>
    <col min="1533" max="1533" width="12.85546875" style="62" customWidth="1"/>
    <col min="1534" max="1535" width="0" style="62" hidden="1" customWidth="1"/>
    <col min="1536" max="1536" width="18.28515625" style="62" customWidth="1"/>
    <col min="1537" max="1537" width="64.85546875" style="62" customWidth="1"/>
    <col min="1538" max="1541" width="9.140625" style="62"/>
    <col min="1542" max="1542" width="14.85546875" style="62" customWidth="1"/>
    <col min="1543" max="1786" width="9.140625" style="62"/>
    <col min="1787" max="1787" width="37.7109375" style="62" customWidth="1"/>
    <col min="1788" max="1788" width="9.140625" style="62"/>
    <col min="1789" max="1789" width="12.85546875" style="62" customWidth="1"/>
    <col min="1790" max="1791" width="0" style="62" hidden="1" customWidth="1"/>
    <col min="1792" max="1792" width="18.28515625" style="62" customWidth="1"/>
    <col min="1793" max="1793" width="64.85546875" style="62" customWidth="1"/>
    <col min="1794" max="1797" width="9.140625" style="62"/>
    <col min="1798" max="1798" width="14.85546875" style="62" customWidth="1"/>
    <col min="1799" max="2042" width="9.140625" style="62"/>
    <col min="2043" max="2043" width="37.7109375" style="62" customWidth="1"/>
    <col min="2044" max="2044" width="9.140625" style="62"/>
    <col min="2045" max="2045" width="12.85546875" style="62" customWidth="1"/>
    <col min="2046" max="2047" width="0" style="62" hidden="1" customWidth="1"/>
    <col min="2048" max="2048" width="18.28515625" style="62" customWidth="1"/>
    <col min="2049" max="2049" width="64.85546875" style="62" customWidth="1"/>
    <col min="2050" max="2053" width="9.140625" style="62"/>
    <col min="2054" max="2054" width="14.85546875" style="62" customWidth="1"/>
    <col min="2055" max="2298" width="9.140625" style="62"/>
    <col min="2299" max="2299" width="37.7109375" style="62" customWidth="1"/>
    <col min="2300" max="2300" width="9.140625" style="62"/>
    <col min="2301" max="2301" width="12.85546875" style="62" customWidth="1"/>
    <col min="2302" max="2303" width="0" style="62" hidden="1" customWidth="1"/>
    <col min="2304" max="2304" width="18.28515625" style="62" customWidth="1"/>
    <col min="2305" max="2305" width="64.85546875" style="62" customWidth="1"/>
    <col min="2306" max="2309" width="9.140625" style="62"/>
    <col min="2310" max="2310" width="14.85546875" style="62" customWidth="1"/>
    <col min="2311" max="2554" width="9.140625" style="62"/>
    <col min="2555" max="2555" width="37.7109375" style="62" customWidth="1"/>
    <col min="2556" max="2556" width="9.140625" style="62"/>
    <col min="2557" max="2557" width="12.85546875" style="62" customWidth="1"/>
    <col min="2558" max="2559" width="0" style="62" hidden="1" customWidth="1"/>
    <col min="2560" max="2560" width="18.28515625" style="62" customWidth="1"/>
    <col min="2561" max="2561" width="64.85546875" style="62" customWidth="1"/>
    <col min="2562" max="2565" width="9.140625" style="62"/>
    <col min="2566" max="2566" width="14.85546875" style="62" customWidth="1"/>
    <col min="2567" max="2810" width="9.140625" style="62"/>
    <col min="2811" max="2811" width="37.7109375" style="62" customWidth="1"/>
    <col min="2812" max="2812" width="9.140625" style="62"/>
    <col min="2813" max="2813" width="12.85546875" style="62" customWidth="1"/>
    <col min="2814" max="2815" width="0" style="62" hidden="1" customWidth="1"/>
    <col min="2816" max="2816" width="18.28515625" style="62" customWidth="1"/>
    <col min="2817" max="2817" width="64.85546875" style="62" customWidth="1"/>
    <col min="2818" max="2821" width="9.140625" style="62"/>
    <col min="2822" max="2822" width="14.85546875" style="62" customWidth="1"/>
    <col min="2823" max="3066" width="9.140625" style="62"/>
    <col min="3067" max="3067" width="37.7109375" style="62" customWidth="1"/>
    <col min="3068" max="3068" width="9.140625" style="62"/>
    <col min="3069" max="3069" width="12.85546875" style="62" customWidth="1"/>
    <col min="3070" max="3071" width="0" style="62" hidden="1" customWidth="1"/>
    <col min="3072" max="3072" width="18.28515625" style="62" customWidth="1"/>
    <col min="3073" max="3073" width="64.85546875" style="62" customWidth="1"/>
    <col min="3074" max="3077" width="9.140625" style="62"/>
    <col min="3078" max="3078" width="14.85546875" style="62" customWidth="1"/>
    <col min="3079" max="3322" width="9.140625" style="62"/>
    <col min="3323" max="3323" width="37.7109375" style="62" customWidth="1"/>
    <col min="3324" max="3324" width="9.140625" style="62"/>
    <col min="3325" max="3325" width="12.85546875" style="62" customWidth="1"/>
    <col min="3326" max="3327" width="0" style="62" hidden="1" customWidth="1"/>
    <col min="3328" max="3328" width="18.28515625" style="62" customWidth="1"/>
    <col min="3329" max="3329" width="64.85546875" style="62" customWidth="1"/>
    <col min="3330" max="3333" width="9.140625" style="62"/>
    <col min="3334" max="3334" width="14.85546875" style="62" customWidth="1"/>
    <col min="3335" max="3578" width="9.140625" style="62"/>
    <col min="3579" max="3579" width="37.7109375" style="62" customWidth="1"/>
    <col min="3580" max="3580" width="9.140625" style="62"/>
    <col min="3581" max="3581" width="12.85546875" style="62" customWidth="1"/>
    <col min="3582" max="3583" width="0" style="62" hidden="1" customWidth="1"/>
    <col min="3584" max="3584" width="18.28515625" style="62" customWidth="1"/>
    <col min="3585" max="3585" width="64.85546875" style="62" customWidth="1"/>
    <col min="3586" max="3589" width="9.140625" style="62"/>
    <col min="3590" max="3590" width="14.85546875" style="62" customWidth="1"/>
    <col min="3591" max="3834" width="9.140625" style="62"/>
    <col min="3835" max="3835" width="37.7109375" style="62" customWidth="1"/>
    <col min="3836" max="3836" width="9.140625" style="62"/>
    <col min="3837" max="3837" width="12.85546875" style="62" customWidth="1"/>
    <col min="3838" max="3839" width="0" style="62" hidden="1" customWidth="1"/>
    <col min="3840" max="3840" width="18.28515625" style="62" customWidth="1"/>
    <col min="3841" max="3841" width="64.85546875" style="62" customWidth="1"/>
    <col min="3842" max="3845" width="9.140625" style="62"/>
    <col min="3846" max="3846" width="14.85546875" style="62" customWidth="1"/>
    <col min="3847" max="4090" width="9.140625" style="62"/>
    <col min="4091" max="4091" width="37.7109375" style="62" customWidth="1"/>
    <col min="4092" max="4092" width="9.140625" style="62"/>
    <col min="4093" max="4093" width="12.85546875" style="62" customWidth="1"/>
    <col min="4094" max="4095" width="0" style="62" hidden="1" customWidth="1"/>
    <col min="4096" max="4096" width="18.28515625" style="62" customWidth="1"/>
    <col min="4097" max="4097" width="64.85546875" style="62" customWidth="1"/>
    <col min="4098" max="4101" width="9.140625" style="62"/>
    <col min="4102" max="4102" width="14.85546875" style="62" customWidth="1"/>
    <col min="4103" max="4346" width="9.140625" style="62"/>
    <col min="4347" max="4347" width="37.7109375" style="62" customWidth="1"/>
    <col min="4348" max="4348" width="9.140625" style="62"/>
    <col min="4349" max="4349" width="12.85546875" style="62" customWidth="1"/>
    <col min="4350" max="4351" width="0" style="62" hidden="1" customWidth="1"/>
    <col min="4352" max="4352" width="18.28515625" style="62" customWidth="1"/>
    <col min="4353" max="4353" width="64.85546875" style="62" customWidth="1"/>
    <col min="4354" max="4357" width="9.140625" style="62"/>
    <col min="4358" max="4358" width="14.85546875" style="62" customWidth="1"/>
    <col min="4359" max="4602" width="9.140625" style="62"/>
    <col min="4603" max="4603" width="37.7109375" style="62" customWidth="1"/>
    <col min="4604" max="4604" width="9.140625" style="62"/>
    <col min="4605" max="4605" width="12.85546875" style="62" customWidth="1"/>
    <col min="4606" max="4607" width="0" style="62" hidden="1" customWidth="1"/>
    <col min="4608" max="4608" width="18.28515625" style="62" customWidth="1"/>
    <col min="4609" max="4609" width="64.85546875" style="62" customWidth="1"/>
    <col min="4610" max="4613" width="9.140625" style="62"/>
    <col min="4614" max="4614" width="14.85546875" style="62" customWidth="1"/>
    <col min="4615" max="4858" width="9.140625" style="62"/>
    <col min="4859" max="4859" width="37.7109375" style="62" customWidth="1"/>
    <col min="4860" max="4860" width="9.140625" style="62"/>
    <col min="4861" max="4861" width="12.85546875" style="62" customWidth="1"/>
    <col min="4862" max="4863" width="0" style="62" hidden="1" customWidth="1"/>
    <col min="4864" max="4864" width="18.28515625" style="62" customWidth="1"/>
    <col min="4865" max="4865" width="64.85546875" style="62" customWidth="1"/>
    <col min="4866" max="4869" width="9.140625" style="62"/>
    <col min="4870" max="4870" width="14.85546875" style="62" customWidth="1"/>
    <col min="4871" max="5114" width="9.140625" style="62"/>
    <col min="5115" max="5115" width="37.7109375" style="62" customWidth="1"/>
    <col min="5116" max="5116" width="9.140625" style="62"/>
    <col min="5117" max="5117" width="12.85546875" style="62" customWidth="1"/>
    <col min="5118" max="5119" width="0" style="62" hidden="1" customWidth="1"/>
    <col min="5120" max="5120" width="18.28515625" style="62" customWidth="1"/>
    <col min="5121" max="5121" width="64.85546875" style="62" customWidth="1"/>
    <col min="5122" max="5125" width="9.140625" style="62"/>
    <col min="5126" max="5126" width="14.85546875" style="62" customWidth="1"/>
    <col min="5127" max="5370" width="9.140625" style="62"/>
    <col min="5371" max="5371" width="37.7109375" style="62" customWidth="1"/>
    <col min="5372" max="5372" width="9.140625" style="62"/>
    <col min="5373" max="5373" width="12.85546875" style="62" customWidth="1"/>
    <col min="5374" max="5375" width="0" style="62" hidden="1" customWidth="1"/>
    <col min="5376" max="5376" width="18.28515625" style="62" customWidth="1"/>
    <col min="5377" max="5377" width="64.85546875" style="62" customWidth="1"/>
    <col min="5378" max="5381" width="9.140625" style="62"/>
    <col min="5382" max="5382" width="14.85546875" style="62" customWidth="1"/>
    <col min="5383" max="5626" width="9.140625" style="62"/>
    <col min="5627" max="5627" width="37.7109375" style="62" customWidth="1"/>
    <col min="5628" max="5628" width="9.140625" style="62"/>
    <col min="5629" max="5629" width="12.85546875" style="62" customWidth="1"/>
    <col min="5630" max="5631" width="0" style="62" hidden="1" customWidth="1"/>
    <col min="5632" max="5632" width="18.28515625" style="62" customWidth="1"/>
    <col min="5633" max="5633" width="64.85546875" style="62" customWidth="1"/>
    <col min="5634" max="5637" width="9.140625" style="62"/>
    <col min="5638" max="5638" width="14.85546875" style="62" customWidth="1"/>
    <col min="5639" max="5882" width="9.140625" style="62"/>
    <col min="5883" max="5883" width="37.7109375" style="62" customWidth="1"/>
    <col min="5884" max="5884" width="9.140625" style="62"/>
    <col min="5885" max="5885" width="12.85546875" style="62" customWidth="1"/>
    <col min="5886" max="5887" width="0" style="62" hidden="1" customWidth="1"/>
    <col min="5888" max="5888" width="18.28515625" style="62" customWidth="1"/>
    <col min="5889" max="5889" width="64.85546875" style="62" customWidth="1"/>
    <col min="5890" max="5893" width="9.140625" style="62"/>
    <col min="5894" max="5894" width="14.85546875" style="62" customWidth="1"/>
    <col min="5895" max="6138" width="9.140625" style="62"/>
    <col min="6139" max="6139" width="37.7109375" style="62" customWidth="1"/>
    <col min="6140" max="6140" width="9.140625" style="62"/>
    <col min="6141" max="6141" width="12.85546875" style="62" customWidth="1"/>
    <col min="6142" max="6143" width="0" style="62" hidden="1" customWidth="1"/>
    <col min="6144" max="6144" width="18.28515625" style="62" customWidth="1"/>
    <col min="6145" max="6145" width="64.85546875" style="62" customWidth="1"/>
    <col min="6146" max="6149" width="9.140625" style="62"/>
    <col min="6150" max="6150" width="14.85546875" style="62" customWidth="1"/>
    <col min="6151" max="6394" width="9.140625" style="62"/>
    <col min="6395" max="6395" width="37.7109375" style="62" customWidth="1"/>
    <col min="6396" max="6396" width="9.140625" style="62"/>
    <col min="6397" max="6397" width="12.85546875" style="62" customWidth="1"/>
    <col min="6398" max="6399" width="0" style="62" hidden="1" customWidth="1"/>
    <col min="6400" max="6400" width="18.28515625" style="62" customWidth="1"/>
    <col min="6401" max="6401" width="64.85546875" style="62" customWidth="1"/>
    <col min="6402" max="6405" width="9.140625" style="62"/>
    <col min="6406" max="6406" width="14.85546875" style="62" customWidth="1"/>
    <col min="6407" max="6650" width="9.140625" style="62"/>
    <col min="6651" max="6651" width="37.7109375" style="62" customWidth="1"/>
    <col min="6652" max="6652" width="9.140625" style="62"/>
    <col min="6653" max="6653" width="12.85546875" style="62" customWidth="1"/>
    <col min="6654" max="6655" width="0" style="62" hidden="1" customWidth="1"/>
    <col min="6656" max="6656" width="18.28515625" style="62" customWidth="1"/>
    <col min="6657" max="6657" width="64.85546875" style="62" customWidth="1"/>
    <col min="6658" max="6661" width="9.140625" style="62"/>
    <col min="6662" max="6662" width="14.85546875" style="62" customWidth="1"/>
    <col min="6663" max="6906" width="9.140625" style="62"/>
    <col min="6907" max="6907" width="37.7109375" style="62" customWidth="1"/>
    <col min="6908" max="6908" width="9.140625" style="62"/>
    <col min="6909" max="6909" width="12.85546875" style="62" customWidth="1"/>
    <col min="6910" max="6911" width="0" style="62" hidden="1" customWidth="1"/>
    <col min="6912" max="6912" width="18.28515625" style="62" customWidth="1"/>
    <col min="6913" max="6913" width="64.85546875" style="62" customWidth="1"/>
    <col min="6914" max="6917" width="9.140625" style="62"/>
    <col min="6918" max="6918" width="14.85546875" style="62" customWidth="1"/>
    <col min="6919" max="7162" width="9.140625" style="62"/>
    <col min="7163" max="7163" width="37.7109375" style="62" customWidth="1"/>
    <col min="7164" max="7164" width="9.140625" style="62"/>
    <col min="7165" max="7165" width="12.85546875" style="62" customWidth="1"/>
    <col min="7166" max="7167" width="0" style="62" hidden="1" customWidth="1"/>
    <col min="7168" max="7168" width="18.28515625" style="62" customWidth="1"/>
    <col min="7169" max="7169" width="64.85546875" style="62" customWidth="1"/>
    <col min="7170" max="7173" width="9.140625" style="62"/>
    <col min="7174" max="7174" width="14.85546875" style="62" customWidth="1"/>
    <col min="7175" max="7418" width="9.140625" style="62"/>
    <col min="7419" max="7419" width="37.7109375" style="62" customWidth="1"/>
    <col min="7420" max="7420" width="9.140625" style="62"/>
    <col min="7421" max="7421" width="12.85546875" style="62" customWidth="1"/>
    <col min="7422" max="7423" width="0" style="62" hidden="1" customWidth="1"/>
    <col min="7424" max="7424" width="18.28515625" style="62" customWidth="1"/>
    <col min="7425" max="7425" width="64.85546875" style="62" customWidth="1"/>
    <col min="7426" max="7429" width="9.140625" style="62"/>
    <col min="7430" max="7430" width="14.85546875" style="62" customWidth="1"/>
    <col min="7431" max="7674" width="9.140625" style="62"/>
    <col min="7675" max="7675" width="37.7109375" style="62" customWidth="1"/>
    <col min="7676" max="7676" width="9.140625" style="62"/>
    <col min="7677" max="7677" width="12.85546875" style="62" customWidth="1"/>
    <col min="7678" max="7679" width="0" style="62" hidden="1" customWidth="1"/>
    <col min="7680" max="7680" width="18.28515625" style="62" customWidth="1"/>
    <col min="7681" max="7681" width="64.85546875" style="62" customWidth="1"/>
    <col min="7682" max="7685" width="9.140625" style="62"/>
    <col min="7686" max="7686" width="14.85546875" style="62" customWidth="1"/>
    <col min="7687" max="7930" width="9.140625" style="62"/>
    <col min="7931" max="7931" width="37.7109375" style="62" customWidth="1"/>
    <col min="7932" max="7932" width="9.140625" style="62"/>
    <col min="7933" max="7933" width="12.85546875" style="62" customWidth="1"/>
    <col min="7934" max="7935" width="0" style="62" hidden="1" customWidth="1"/>
    <col min="7936" max="7936" width="18.28515625" style="62" customWidth="1"/>
    <col min="7937" max="7937" width="64.85546875" style="62" customWidth="1"/>
    <col min="7938" max="7941" width="9.140625" style="62"/>
    <col min="7942" max="7942" width="14.85546875" style="62" customWidth="1"/>
    <col min="7943" max="8186" width="9.140625" style="62"/>
    <col min="8187" max="8187" width="37.7109375" style="62" customWidth="1"/>
    <col min="8188" max="8188" width="9.140625" style="62"/>
    <col min="8189" max="8189" width="12.85546875" style="62" customWidth="1"/>
    <col min="8190" max="8191" width="0" style="62" hidden="1" customWidth="1"/>
    <col min="8192" max="8192" width="18.28515625" style="62" customWidth="1"/>
    <col min="8193" max="8193" width="64.85546875" style="62" customWidth="1"/>
    <col min="8194" max="8197" width="9.140625" style="62"/>
    <col min="8198" max="8198" width="14.85546875" style="62" customWidth="1"/>
    <col min="8199" max="8442" width="9.140625" style="62"/>
    <col min="8443" max="8443" width="37.7109375" style="62" customWidth="1"/>
    <col min="8444" max="8444" width="9.140625" style="62"/>
    <col min="8445" max="8445" width="12.85546875" style="62" customWidth="1"/>
    <col min="8446" max="8447" width="0" style="62" hidden="1" customWidth="1"/>
    <col min="8448" max="8448" width="18.28515625" style="62" customWidth="1"/>
    <col min="8449" max="8449" width="64.85546875" style="62" customWidth="1"/>
    <col min="8450" max="8453" width="9.140625" style="62"/>
    <col min="8454" max="8454" width="14.85546875" style="62" customWidth="1"/>
    <col min="8455" max="8698" width="9.140625" style="62"/>
    <col min="8699" max="8699" width="37.7109375" style="62" customWidth="1"/>
    <col min="8700" max="8700" width="9.140625" style="62"/>
    <col min="8701" max="8701" width="12.85546875" style="62" customWidth="1"/>
    <col min="8702" max="8703" width="0" style="62" hidden="1" customWidth="1"/>
    <col min="8704" max="8704" width="18.28515625" style="62" customWidth="1"/>
    <col min="8705" max="8705" width="64.85546875" style="62" customWidth="1"/>
    <col min="8706" max="8709" width="9.140625" style="62"/>
    <col min="8710" max="8710" width="14.85546875" style="62" customWidth="1"/>
    <col min="8711" max="8954" width="9.140625" style="62"/>
    <col min="8955" max="8955" width="37.7109375" style="62" customWidth="1"/>
    <col min="8956" max="8956" width="9.140625" style="62"/>
    <col min="8957" max="8957" width="12.85546875" style="62" customWidth="1"/>
    <col min="8958" max="8959" width="0" style="62" hidden="1" customWidth="1"/>
    <col min="8960" max="8960" width="18.28515625" style="62" customWidth="1"/>
    <col min="8961" max="8961" width="64.85546875" style="62" customWidth="1"/>
    <col min="8962" max="8965" width="9.140625" style="62"/>
    <col min="8966" max="8966" width="14.85546875" style="62" customWidth="1"/>
    <col min="8967" max="9210" width="9.140625" style="62"/>
    <col min="9211" max="9211" width="37.7109375" style="62" customWidth="1"/>
    <col min="9212" max="9212" width="9.140625" style="62"/>
    <col min="9213" max="9213" width="12.85546875" style="62" customWidth="1"/>
    <col min="9214" max="9215" width="0" style="62" hidden="1" customWidth="1"/>
    <col min="9216" max="9216" width="18.28515625" style="62" customWidth="1"/>
    <col min="9217" max="9217" width="64.85546875" style="62" customWidth="1"/>
    <col min="9218" max="9221" width="9.140625" style="62"/>
    <col min="9222" max="9222" width="14.85546875" style="62" customWidth="1"/>
    <col min="9223" max="9466" width="9.140625" style="62"/>
    <col min="9467" max="9467" width="37.7109375" style="62" customWidth="1"/>
    <col min="9468" max="9468" width="9.140625" style="62"/>
    <col min="9469" max="9469" width="12.85546875" style="62" customWidth="1"/>
    <col min="9470" max="9471" width="0" style="62" hidden="1" customWidth="1"/>
    <col min="9472" max="9472" width="18.28515625" style="62" customWidth="1"/>
    <col min="9473" max="9473" width="64.85546875" style="62" customWidth="1"/>
    <col min="9474" max="9477" width="9.140625" style="62"/>
    <col min="9478" max="9478" width="14.85546875" style="62" customWidth="1"/>
    <col min="9479" max="9722" width="9.140625" style="62"/>
    <col min="9723" max="9723" width="37.7109375" style="62" customWidth="1"/>
    <col min="9724" max="9724" width="9.140625" style="62"/>
    <col min="9725" max="9725" width="12.85546875" style="62" customWidth="1"/>
    <col min="9726" max="9727" width="0" style="62" hidden="1" customWidth="1"/>
    <col min="9728" max="9728" width="18.28515625" style="62" customWidth="1"/>
    <col min="9729" max="9729" width="64.85546875" style="62" customWidth="1"/>
    <col min="9730" max="9733" width="9.140625" style="62"/>
    <col min="9734" max="9734" width="14.85546875" style="62" customWidth="1"/>
    <col min="9735" max="9978" width="9.140625" style="62"/>
    <col min="9979" max="9979" width="37.7109375" style="62" customWidth="1"/>
    <col min="9980" max="9980" width="9.140625" style="62"/>
    <col min="9981" max="9981" width="12.85546875" style="62" customWidth="1"/>
    <col min="9982" max="9983" width="0" style="62" hidden="1" customWidth="1"/>
    <col min="9984" max="9984" width="18.28515625" style="62" customWidth="1"/>
    <col min="9985" max="9985" width="64.85546875" style="62" customWidth="1"/>
    <col min="9986" max="9989" width="9.140625" style="62"/>
    <col min="9990" max="9990" width="14.85546875" style="62" customWidth="1"/>
    <col min="9991" max="10234" width="9.140625" style="62"/>
    <col min="10235" max="10235" width="37.7109375" style="62" customWidth="1"/>
    <col min="10236" max="10236" width="9.140625" style="62"/>
    <col min="10237" max="10237" width="12.85546875" style="62" customWidth="1"/>
    <col min="10238" max="10239" width="0" style="62" hidden="1" customWidth="1"/>
    <col min="10240" max="10240" width="18.28515625" style="62" customWidth="1"/>
    <col min="10241" max="10241" width="64.85546875" style="62" customWidth="1"/>
    <col min="10242" max="10245" width="9.140625" style="62"/>
    <col min="10246" max="10246" width="14.85546875" style="62" customWidth="1"/>
    <col min="10247" max="10490" width="9.140625" style="62"/>
    <col min="10491" max="10491" width="37.7109375" style="62" customWidth="1"/>
    <col min="10492" max="10492" width="9.140625" style="62"/>
    <col min="10493" max="10493" width="12.85546875" style="62" customWidth="1"/>
    <col min="10494" max="10495" width="0" style="62" hidden="1" customWidth="1"/>
    <col min="10496" max="10496" width="18.28515625" style="62" customWidth="1"/>
    <col min="10497" max="10497" width="64.85546875" style="62" customWidth="1"/>
    <col min="10498" max="10501" width="9.140625" style="62"/>
    <col min="10502" max="10502" width="14.85546875" style="62" customWidth="1"/>
    <col min="10503" max="10746" width="9.140625" style="62"/>
    <col min="10747" max="10747" width="37.7109375" style="62" customWidth="1"/>
    <col min="10748" max="10748" width="9.140625" style="62"/>
    <col min="10749" max="10749" width="12.85546875" style="62" customWidth="1"/>
    <col min="10750" max="10751" width="0" style="62" hidden="1" customWidth="1"/>
    <col min="10752" max="10752" width="18.28515625" style="62" customWidth="1"/>
    <col min="10753" max="10753" width="64.85546875" style="62" customWidth="1"/>
    <col min="10754" max="10757" width="9.140625" style="62"/>
    <col min="10758" max="10758" width="14.85546875" style="62" customWidth="1"/>
    <col min="10759" max="11002" width="9.140625" style="62"/>
    <col min="11003" max="11003" width="37.7109375" style="62" customWidth="1"/>
    <col min="11004" max="11004" width="9.140625" style="62"/>
    <col min="11005" max="11005" width="12.85546875" style="62" customWidth="1"/>
    <col min="11006" max="11007" width="0" style="62" hidden="1" customWidth="1"/>
    <col min="11008" max="11008" width="18.28515625" style="62" customWidth="1"/>
    <col min="11009" max="11009" width="64.85546875" style="62" customWidth="1"/>
    <col min="11010" max="11013" width="9.140625" style="62"/>
    <col min="11014" max="11014" width="14.85546875" style="62" customWidth="1"/>
    <col min="11015" max="11258" width="9.140625" style="62"/>
    <col min="11259" max="11259" width="37.7109375" style="62" customWidth="1"/>
    <col min="11260" max="11260" width="9.140625" style="62"/>
    <col min="11261" max="11261" width="12.85546875" style="62" customWidth="1"/>
    <col min="11262" max="11263" width="0" style="62" hidden="1" customWidth="1"/>
    <col min="11264" max="11264" width="18.28515625" style="62" customWidth="1"/>
    <col min="11265" max="11265" width="64.85546875" style="62" customWidth="1"/>
    <col min="11266" max="11269" width="9.140625" style="62"/>
    <col min="11270" max="11270" width="14.85546875" style="62" customWidth="1"/>
    <col min="11271" max="11514" width="9.140625" style="62"/>
    <col min="11515" max="11515" width="37.7109375" style="62" customWidth="1"/>
    <col min="11516" max="11516" width="9.140625" style="62"/>
    <col min="11517" max="11517" width="12.85546875" style="62" customWidth="1"/>
    <col min="11518" max="11519" width="0" style="62" hidden="1" customWidth="1"/>
    <col min="11520" max="11520" width="18.28515625" style="62" customWidth="1"/>
    <col min="11521" max="11521" width="64.85546875" style="62" customWidth="1"/>
    <col min="11522" max="11525" width="9.140625" style="62"/>
    <col min="11526" max="11526" width="14.85546875" style="62" customWidth="1"/>
    <col min="11527" max="11770" width="9.140625" style="62"/>
    <col min="11771" max="11771" width="37.7109375" style="62" customWidth="1"/>
    <col min="11772" max="11772" width="9.140625" style="62"/>
    <col min="11773" max="11773" width="12.85546875" style="62" customWidth="1"/>
    <col min="11774" max="11775" width="0" style="62" hidden="1" customWidth="1"/>
    <col min="11776" max="11776" width="18.28515625" style="62" customWidth="1"/>
    <col min="11777" max="11777" width="64.85546875" style="62" customWidth="1"/>
    <col min="11778" max="11781" width="9.140625" style="62"/>
    <col min="11782" max="11782" width="14.85546875" style="62" customWidth="1"/>
    <col min="11783" max="12026" width="9.140625" style="62"/>
    <col min="12027" max="12027" width="37.7109375" style="62" customWidth="1"/>
    <col min="12028" max="12028" width="9.140625" style="62"/>
    <col min="12029" max="12029" width="12.85546875" style="62" customWidth="1"/>
    <col min="12030" max="12031" width="0" style="62" hidden="1" customWidth="1"/>
    <col min="12032" max="12032" width="18.28515625" style="62" customWidth="1"/>
    <col min="12033" max="12033" width="64.85546875" style="62" customWidth="1"/>
    <col min="12034" max="12037" width="9.140625" style="62"/>
    <col min="12038" max="12038" width="14.85546875" style="62" customWidth="1"/>
    <col min="12039" max="12282" width="9.140625" style="62"/>
    <col min="12283" max="12283" width="37.7109375" style="62" customWidth="1"/>
    <col min="12284" max="12284" width="9.140625" style="62"/>
    <col min="12285" max="12285" width="12.85546875" style="62" customWidth="1"/>
    <col min="12286" max="12287" width="0" style="62" hidden="1" customWidth="1"/>
    <col min="12288" max="12288" width="18.28515625" style="62" customWidth="1"/>
    <col min="12289" max="12289" width="64.85546875" style="62" customWidth="1"/>
    <col min="12290" max="12293" width="9.140625" style="62"/>
    <col min="12294" max="12294" width="14.85546875" style="62" customWidth="1"/>
    <col min="12295" max="12538" width="9.140625" style="62"/>
    <col min="12539" max="12539" width="37.7109375" style="62" customWidth="1"/>
    <col min="12540" max="12540" width="9.140625" style="62"/>
    <col min="12541" max="12541" width="12.85546875" style="62" customWidth="1"/>
    <col min="12542" max="12543" width="0" style="62" hidden="1" customWidth="1"/>
    <col min="12544" max="12544" width="18.28515625" style="62" customWidth="1"/>
    <col min="12545" max="12545" width="64.85546875" style="62" customWidth="1"/>
    <col min="12546" max="12549" width="9.140625" style="62"/>
    <col min="12550" max="12550" width="14.85546875" style="62" customWidth="1"/>
    <col min="12551" max="12794" width="9.140625" style="62"/>
    <col min="12795" max="12795" width="37.7109375" style="62" customWidth="1"/>
    <col min="12796" max="12796" width="9.140625" style="62"/>
    <col min="12797" max="12797" width="12.85546875" style="62" customWidth="1"/>
    <col min="12798" max="12799" width="0" style="62" hidden="1" customWidth="1"/>
    <col min="12800" max="12800" width="18.28515625" style="62" customWidth="1"/>
    <col min="12801" max="12801" width="64.85546875" style="62" customWidth="1"/>
    <col min="12802" max="12805" width="9.140625" style="62"/>
    <col min="12806" max="12806" width="14.85546875" style="62" customWidth="1"/>
    <col min="12807" max="13050" width="9.140625" style="62"/>
    <col min="13051" max="13051" width="37.7109375" style="62" customWidth="1"/>
    <col min="13052" max="13052" width="9.140625" style="62"/>
    <col min="13053" max="13053" width="12.85546875" style="62" customWidth="1"/>
    <col min="13054" max="13055" width="0" style="62" hidden="1" customWidth="1"/>
    <col min="13056" max="13056" width="18.28515625" style="62" customWidth="1"/>
    <col min="13057" max="13057" width="64.85546875" style="62" customWidth="1"/>
    <col min="13058" max="13061" width="9.140625" style="62"/>
    <col min="13062" max="13062" width="14.85546875" style="62" customWidth="1"/>
    <col min="13063" max="13306" width="9.140625" style="62"/>
    <col min="13307" max="13307" width="37.7109375" style="62" customWidth="1"/>
    <col min="13308" max="13308" width="9.140625" style="62"/>
    <col min="13309" max="13309" width="12.85546875" style="62" customWidth="1"/>
    <col min="13310" max="13311" width="0" style="62" hidden="1" customWidth="1"/>
    <col min="13312" max="13312" width="18.28515625" style="62" customWidth="1"/>
    <col min="13313" max="13313" width="64.85546875" style="62" customWidth="1"/>
    <col min="13314" max="13317" width="9.140625" style="62"/>
    <col min="13318" max="13318" width="14.85546875" style="62" customWidth="1"/>
    <col min="13319" max="13562" width="9.140625" style="62"/>
    <col min="13563" max="13563" width="37.7109375" style="62" customWidth="1"/>
    <col min="13564" max="13564" width="9.140625" style="62"/>
    <col min="13565" max="13565" width="12.85546875" style="62" customWidth="1"/>
    <col min="13566" max="13567" width="0" style="62" hidden="1" customWidth="1"/>
    <col min="13568" max="13568" width="18.28515625" style="62" customWidth="1"/>
    <col min="13569" max="13569" width="64.85546875" style="62" customWidth="1"/>
    <col min="13570" max="13573" width="9.140625" style="62"/>
    <col min="13574" max="13574" width="14.85546875" style="62" customWidth="1"/>
    <col min="13575" max="13818" width="9.140625" style="62"/>
    <col min="13819" max="13819" width="37.7109375" style="62" customWidth="1"/>
    <col min="13820" max="13820" width="9.140625" style="62"/>
    <col min="13821" max="13821" width="12.85546875" style="62" customWidth="1"/>
    <col min="13822" max="13823" width="0" style="62" hidden="1" customWidth="1"/>
    <col min="13824" max="13824" width="18.28515625" style="62" customWidth="1"/>
    <col min="13825" max="13825" width="64.85546875" style="62" customWidth="1"/>
    <col min="13826" max="13829" width="9.140625" style="62"/>
    <col min="13830" max="13830" width="14.85546875" style="62" customWidth="1"/>
    <col min="13831" max="14074" width="9.140625" style="62"/>
    <col min="14075" max="14075" width="37.7109375" style="62" customWidth="1"/>
    <col min="14076" max="14076" width="9.140625" style="62"/>
    <col min="14077" max="14077" width="12.85546875" style="62" customWidth="1"/>
    <col min="14078" max="14079" width="0" style="62" hidden="1" customWidth="1"/>
    <col min="14080" max="14080" width="18.28515625" style="62" customWidth="1"/>
    <col min="14081" max="14081" width="64.85546875" style="62" customWidth="1"/>
    <col min="14082" max="14085" width="9.140625" style="62"/>
    <col min="14086" max="14086" width="14.85546875" style="62" customWidth="1"/>
    <col min="14087" max="14330" width="9.140625" style="62"/>
    <col min="14331" max="14331" width="37.7109375" style="62" customWidth="1"/>
    <col min="14332" max="14332" width="9.140625" style="62"/>
    <col min="14333" max="14333" width="12.85546875" style="62" customWidth="1"/>
    <col min="14334" max="14335" width="0" style="62" hidden="1" customWidth="1"/>
    <col min="14336" max="14336" width="18.28515625" style="62" customWidth="1"/>
    <col min="14337" max="14337" width="64.85546875" style="62" customWidth="1"/>
    <col min="14338" max="14341" width="9.140625" style="62"/>
    <col min="14342" max="14342" width="14.85546875" style="62" customWidth="1"/>
    <col min="14343" max="14586" width="9.140625" style="62"/>
    <col min="14587" max="14587" width="37.7109375" style="62" customWidth="1"/>
    <col min="14588" max="14588" width="9.140625" style="62"/>
    <col min="14589" max="14589" width="12.85546875" style="62" customWidth="1"/>
    <col min="14590" max="14591" width="0" style="62" hidden="1" customWidth="1"/>
    <col min="14592" max="14592" width="18.28515625" style="62" customWidth="1"/>
    <col min="14593" max="14593" width="64.85546875" style="62" customWidth="1"/>
    <col min="14594" max="14597" width="9.140625" style="62"/>
    <col min="14598" max="14598" width="14.85546875" style="62" customWidth="1"/>
    <col min="14599" max="14842" width="9.140625" style="62"/>
    <col min="14843" max="14843" width="37.7109375" style="62" customWidth="1"/>
    <col min="14844" max="14844" width="9.140625" style="62"/>
    <col min="14845" max="14845" width="12.85546875" style="62" customWidth="1"/>
    <col min="14846" max="14847" width="0" style="62" hidden="1" customWidth="1"/>
    <col min="14848" max="14848" width="18.28515625" style="62" customWidth="1"/>
    <col min="14849" max="14849" width="64.85546875" style="62" customWidth="1"/>
    <col min="14850" max="14853" width="9.140625" style="62"/>
    <col min="14854" max="14854" width="14.85546875" style="62" customWidth="1"/>
    <col min="14855" max="15098" width="9.140625" style="62"/>
    <col min="15099" max="15099" width="37.7109375" style="62" customWidth="1"/>
    <col min="15100" max="15100" width="9.140625" style="62"/>
    <col min="15101" max="15101" width="12.85546875" style="62" customWidth="1"/>
    <col min="15102" max="15103" width="0" style="62" hidden="1" customWidth="1"/>
    <col min="15104" max="15104" width="18.28515625" style="62" customWidth="1"/>
    <col min="15105" max="15105" width="64.85546875" style="62" customWidth="1"/>
    <col min="15106" max="15109" width="9.140625" style="62"/>
    <col min="15110" max="15110" width="14.85546875" style="62" customWidth="1"/>
    <col min="15111" max="15354" width="9.140625" style="62"/>
    <col min="15355" max="15355" width="37.7109375" style="62" customWidth="1"/>
    <col min="15356" max="15356" width="9.140625" style="62"/>
    <col min="15357" max="15357" width="12.85546875" style="62" customWidth="1"/>
    <col min="15358" max="15359" width="0" style="62" hidden="1" customWidth="1"/>
    <col min="15360" max="15360" width="18.28515625" style="62" customWidth="1"/>
    <col min="15361" max="15361" width="64.85546875" style="62" customWidth="1"/>
    <col min="15362" max="15365" width="9.140625" style="62"/>
    <col min="15366" max="15366" width="14.85546875" style="62" customWidth="1"/>
    <col min="15367" max="15610" width="9.140625" style="62"/>
    <col min="15611" max="15611" width="37.7109375" style="62" customWidth="1"/>
    <col min="15612" max="15612" width="9.140625" style="62"/>
    <col min="15613" max="15613" width="12.85546875" style="62" customWidth="1"/>
    <col min="15614" max="15615" width="0" style="62" hidden="1" customWidth="1"/>
    <col min="15616" max="15616" width="18.28515625" style="62" customWidth="1"/>
    <col min="15617" max="15617" width="64.85546875" style="62" customWidth="1"/>
    <col min="15618" max="15621" width="9.140625" style="62"/>
    <col min="15622" max="15622" width="14.85546875" style="62" customWidth="1"/>
    <col min="15623" max="15866" width="9.140625" style="62"/>
    <col min="15867" max="15867" width="37.7109375" style="62" customWidth="1"/>
    <col min="15868" max="15868" width="9.140625" style="62"/>
    <col min="15869" max="15869" width="12.85546875" style="62" customWidth="1"/>
    <col min="15870" max="15871" width="0" style="62" hidden="1" customWidth="1"/>
    <col min="15872" max="15872" width="18.28515625" style="62" customWidth="1"/>
    <col min="15873" max="15873" width="64.85546875" style="62" customWidth="1"/>
    <col min="15874" max="15877" width="9.140625" style="62"/>
    <col min="15878" max="15878" width="14.85546875" style="62" customWidth="1"/>
    <col min="15879" max="16122" width="9.140625" style="62"/>
    <col min="16123" max="16123" width="37.7109375" style="62" customWidth="1"/>
    <col min="16124" max="16124" width="9.140625" style="62"/>
    <col min="16125" max="16125" width="12.85546875" style="62" customWidth="1"/>
    <col min="16126" max="16127" width="0" style="62" hidden="1" customWidth="1"/>
    <col min="16128" max="16128" width="18.28515625" style="62" customWidth="1"/>
    <col min="16129" max="16129" width="64.85546875" style="62" customWidth="1"/>
    <col min="16130" max="16133" width="9.140625" style="62"/>
    <col min="16134" max="16134" width="14.85546875" style="62" customWidth="1"/>
    <col min="16135" max="16384" width="9.140625" style="62"/>
  </cols>
  <sheetData>
    <row r="1" spans="1:42" hidden="1" x14ac:dyDescent="0.25">
      <c r="I1" s="135"/>
      <c r="J1" s="167" t="s">
        <v>64</v>
      </c>
    </row>
    <row r="2" spans="1:42" hidden="1" x14ac:dyDescent="0.25">
      <c r="I2" s="135"/>
      <c r="J2" s="168" t="s">
        <v>9</v>
      </c>
    </row>
    <row r="3" spans="1:42" hidden="1" x14ac:dyDescent="0.25">
      <c r="I3" s="135"/>
      <c r="J3" s="168" t="s">
        <v>63</v>
      </c>
    </row>
    <row r="4" spans="1:42" ht="18.75" x14ac:dyDescent="0.3">
      <c r="I4" s="169"/>
    </row>
    <row r="5" spans="1:42" x14ac:dyDescent="0.25">
      <c r="A5" s="270" t="s">
        <v>519</v>
      </c>
      <c r="B5" s="270"/>
      <c r="C5" s="270"/>
      <c r="D5" s="270"/>
      <c r="E5" s="270"/>
      <c r="F5" s="270"/>
      <c r="G5" s="270"/>
      <c r="H5" s="270"/>
      <c r="I5" s="270"/>
      <c r="J5" s="270"/>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row>
    <row r="6" spans="1:42" ht="18.75" x14ac:dyDescent="0.3">
      <c r="I6" s="169"/>
    </row>
    <row r="7" spans="1:42" ht="18.75" x14ac:dyDescent="0.25">
      <c r="A7" s="427" t="s">
        <v>8</v>
      </c>
      <c r="B7" s="427"/>
      <c r="C7" s="427"/>
      <c r="D7" s="427"/>
      <c r="E7" s="427"/>
      <c r="F7" s="427"/>
      <c r="G7" s="427"/>
      <c r="H7" s="427"/>
      <c r="I7" s="427"/>
      <c r="J7" s="427"/>
    </row>
    <row r="8" spans="1:42" ht="9.75" customHeight="1" x14ac:dyDescent="0.25">
      <c r="A8" s="427"/>
      <c r="B8" s="427"/>
      <c r="C8" s="427"/>
      <c r="D8" s="427"/>
      <c r="E8" s="427"/>
      <c r="F8" s="427"/>
      <c r="G8" s="427"/>
      <c r="H8" s="427"/>
      <c r="I8" s="427"/>
      <c r="J8" s="427"/>
    </row>
    <row r="9" spans="1:42" x14ac:dyDescent="0.25">
      <c r="A9" s="428" t="str">
        <f>'3.3 паспорт описание'!A9:C9</f>
        <v xml:space="preserve">                                                                                                     ООО ХК "СДС-Энерго"                                                                                                            </v>
      </c>
      <c r="B9" s="428"/>
      <c r="C9" s="428"/>
      <c r="D9" s="428"/>
      <c r="E9" s="428"/>
      <c r="F9" s="428"/>
      <c r="G9" s="428"/>
      <c r="H9" s="428"/>
      <c r="I9" s="428"/>
      <c r="J9" s="428"/>
    </row>
    <row r="10" spans="1:42" x14ac:dyDescent="0.25">
      <c r="A10" s="429" t="s">
        <v>7</v>
      </c>
      <c r="B10" s="429"/>
      <c r="C10" s="429"/>
      <c r="D10" s="429"/>
      <c r="E10" s="429"/>
      <c r="F10" s="429"/>
      <c r="G10" s="429"/>
      <c r="H10" s="429"/>
      <c r="I10" s="429"/>
      <c r="J10" s="429"/>
    </row>
    <row r="11" spans="1:42" ht="11.25" customHeight="1" x14ac:dyDescent="0.25">
      <c r="A11" s="427"/>
      <c r="B11" s="427"/>
      <c r="C11" s="427"/>
      <c r="D11" s="427"/>
      <c r="E11" s="427"/>
      <c r="F11" s="427"/>
      <c r="G11" s="427"/>
      <c r="H11" s="427"/>
      <c r="I11" s="427"/>
      <c r="J11" s="427"/>
    </row>
    <row r="12" spans="1:42" x14ac:dyDescent="0.25">
      <c r="A12" s="428" t="str">
        <f>'3.3 паспорт описание'!A12:C12</f>
        <v>J_1.6.4, L_1.6.11, M_1.6.12 O_1.6.13</v>
      </c>
      <c r="B12" s="428"/>
      <c r="C12" s="428"/>
      <c r="D12" s="428"/>
      <c r="E12" s="428"/>
      <c r="F12" s="428"/>
      <c r="G12" s="428"/>
      <c r="H12" s="428"/>
      <c r="I12" s="428"/>
      <c r="J12" s="428"/>
    </row>
    <row r="13" spans="1:42" x14ac:dyDescent="0.25">
      <c r="A13" s="429" t="s">
        <v>6</v>
      </c>
      <c r="B13" s="429"/>
      <c r="C13" s="429"/>
      <c r="D13" s="429"/>
      <c r="E13" s="429"/>
      <c r="F13" s="429"/>
      <c r="G13" s="429"/>
      <c r="H13" s="429"/>
      <c r="I13" s="429"/>
      <c r="J13" s="429"/>
    </row>
    <row r="14" spans="1:42" ht="12.75" customHeight="1" x14ac:dyDescent="0.25">
      <c r="A14" s="282"/>
      <c r="B14" s="282"/>
      <c r="C14" s="282"/>
      <c r="D14" s="282"/>
      <c r="E14" s="282"/>
      <c r="F14" s="282"/>
      <c r="G14" s="282"/>
      <c r="H14" s="282"/>
      <c r="I14" s="282"/>
      <c r="J14" s="282"/>
    </row>
    <row r="15" spans="1:42" ht="51" customHeight="1" x14ac:dyDescent="0.25">
      <c r="A15" s="430" t="str">
        <f>'3.3 паспорт описание'!A15:C15</f>
        <v>Приобретения объектов электросетевой деятельности: 1. Подстанция ПС 35/6 кВ для участка "ОГР"; 2. ВЛ 35 кВ от ПС 110/35/6 кВ "Вольная" до ПС 35/6 кВ "ОГР"; 3. ВЛ 110 кВ от ПС 220/110/35 кВ "Соколовская" до ПС 110/35/6 кВ "Вольная"; 4. Подстанция 110/35/6 кВ "Вольная"</v>
      </c>
      <c r="B15" s="430"/>
      <c r="C15" s="430"/>
      <c r="D15" s="430"/>
      <c r="E15" s="430"/>
      <c r="F15" s="430"/>
      <c r="G15" s="430"/>
      <c r="H15" s="430"/>
      <c r="I15" s="430"/>
      <c r="J15" s="430"/>
    </row>
    <row r="16" spans="1:42" x14ac:dyDescent="0.25">
      <c r="A16" s="429" t="s">
        <v>5</v>
      </c>
      <c r="B16" s="429"/>
      <c r="C16" s="429"/>
      <c r="D16" s="429"/>
      <c r="E16" s="429"/>
      <c r="F16" s="429"/>
      <c r="G16" s="429"/>
      <c r="H16" s="429"/>
      <c r="I16" s="429"/>
      <c r="J16" s="429"/>
    </row>
    <row r="17" spans="1:10" ht="15.75" customHeight="1" x14ac:dyDescent="0.25">
      <c r="J17" s="161"/>
    </row>
    <row r="18" spans="1:10" ht="15.75" customHeight="1" x14ac:dyDescent="0.25">
      <c r="A18" s="426" t="s">
        <v>432</v>
      </c>
      <c r="B18" s="426"/>
      <c r="C18" s="426"/>
      <c r="D18" s="426"/>
      <c r="E18" s="426"/>
      <c r="F18" s="426"/>
      <c r="G18" s="426"/>
      <c r="H18" s="426"/>
      <c r="I18" s="426"/>
      <c r="J18" s="426"/>
    </row>
    <row r="19" spans="1:10" x14ac:dyDescent="0.25">
      <c r="A19" s="163"/>
      <c r="B19" s="163"/>
      <c r="C19" s="63"/>
      <c r="D19" s="63"/>
      <c r="E19" s="63"/>
      <c r="F19" s="63"/>
      <c r="G19" s="63"/>
      <c r="H19" s="63"/>
      <c r="I19" s="63"/>
      <c r="J19" s="63"/>
    </row>
    <row r="20" spans="1:10" ht="22.5" customHeight="1" x14ac:dyDescent="0.25">
      <c r="A20" s="416" t="s">
        <v>208</v>
      </c>
      <c r="B20" s="416" t="s">
        <v>207</v>
      </c>
      <c r="C20" s="422"/>
      <c r="D20" s="422"/>
      <c r="E20" s="422"/>
      <c r="F20" s="422"/>
      <c r="G20" s="417" t="s">
        <v>206</v>
      </c>
      <c r="H20" s="419" t="s">
        <v>368</v>
      </c>
      <c r="I20" s="416" t="s">
        <v>205</v>
      </c>
      <c r="J20" s="418" t="s">
        <v>367</v>
      </c>
    </row>
    <row r="21" spans="1:10" ht="58.5" customHeight="1" x14ac:dyDescent="0.25">
      <c r="A21" s="416"/>
      <c r="B21" s="416"/>
      <c r="C21" s="425" t="s">
        <v>595</v>
      </c>
      <c r="D21" s="425"/>
      <c r="E21" s="423" t="s">
        <v>518</v>
      </c>
      <c r="F21" s="424"/>
      <c r="G21" s="417"/>
      <c r="H21" s="420"/>
      <c r="I21" s="416"/>
      <c r="J21" s="418"/>
    </row>
    <row r="22" spans="1:10" ht="34.5" customHeight="1" x14ac:dyDescent="0.25">
      <c r="A22" s="416"/>
      <c r="B22" s="416"/>
      <c r="C22" s="79" t="s">
        <v>507</v>
      </c>
      <c r="D22" s="79" t="s">
        <v>508</v>
      </c>
      <c r="E22" s="79" t="s">
        <v>507</v>
      </c>
      <c r="F22" s="79" t="s">
        <v>508</v>
      </c>
      <c r="G22" s="417"/>
      <c r="H22" s="421"/>
      <c r="I22" s="416"/>
      <c r="J22" s="418"/>
    </row>
    <row r="23" spans="1:10" x14ac:dyDescent="0.25">
      <c r="A23" s="162">
        <v>1</v>
      </c>
      <c r="B23" s="162">
        <v>2</v>
      </c>
      <c r="C23" s="79">
        <v>5</v>
      </c>
      <c r="D23" s="79">
        <v>6</v>
      </c>
      <c r="E23" s="79">
        <v>7</v>
      </c>
      <c r="F23" s="79">
        <v>8</v>
      </c>
      <c r="G23" s="79">
        <v>9</v>
      </c>
      <c r="H23" s="79">
        <v>10</v>
      </c>
      <c r="I23" s="79">
        <v>11</v>
      </c>
      <c r="J23" s="79">
        <v>12</v>
      </c>
    </row>
    <row r="24" spans="1:10" x14ac:dyDescent="0.25">
      <c r="A24" s="79">
        <v>1</v>
      </c>
      <c r="B24" s="170" t="s">
        <v>204</v>
      </c>
      <c r="C24" s="78"/>
      <c r="D24" s="78"/>
      <c r="E24" s="78"/>
      <c r="F24" s="78"/>
      <c r="G24" s="78"/>
      <c r="H24" s="78"/>
      <c r="I24" s="77"/>
      <c r="J24" s="82"/>
    </row>
    <row r="25" spans="1:10" x14ac:dyDescent="0.25">
      <c r="A25" s="79" t="s">
        <v>203</v>
      </c>
      <c r="B25" s="171" t="s">
        <v>373</v>
      </c>
      <c r="C25" s="164" t="s">
        <v>469</v>
      </c>
      <c r="D25" s="164" t="s">
        <v>469</v>
      </c>
      <c r="E25" s="164" t="s">
        <v>469</v>
      </c>
      <c r="F25" s="164" t="s">
        <v>469</v>
      </c>
      <c r="G25" s="164" t="s">
        <v>314</v>
      </c>
      <c r="H25" s="164" t="s">
        <v>314</v>
      </c>
      <c r="I25" s="164" t="s">
        <v>314</v>
      </c>
      <c r="J25" s="164" t="s">
        <v>314</v>
      </c>
    </row>
    <row r="26" spans="1:10" s="64" customFormat="1" ht="31.5" x14ac:dyDescent="0.25">
      <c r="A26" s="79" t="s">
        <v>202</v>
      </c>
      <c r="B26" s="171" t="s">
        <v>375</v>
      </c>
      <c r="C26" s="164" t="s">
        <v>469</v>
      </c>
      <c r="D26" s="164" t="s">
        <v>469</v>
      </c>
      <c r="E26" s="164" t="s">
        <v>469</v>
      </c>
      <c r="F26" s="164" t="s">
        <v>469</v>
      </c>
      <c r="G26" s="164" t="s">
        <v>314</v>
      </c>
      <c r="H26" s="164" t="s">
        <v>314</v>
      </c>
      <c r="I26" s="164" t="s">
        <v>314</v>
      </c>
      <c r="J26" s="164" t="s">
        <v>314</v>
      </c>
    </row>
    <row r="27" spans="1:10" s="64" customFormat="1" ht="31.5" x14ac:dyDescent="0.25">
      <c r="A27" s="79" t="s">
        <v>374</v>
      </c>
      <c r="B27" s="171" t="s">
        <v>379</v>
      </c>
      <c r="C27" s="164" t="s">
        <v>469</v>
      </c>
      <c r="D27" s="164" t="s">
        <v>469</v>
      </c>
      <c r="E27" s="164" t="s">
        <v>469</v>
      </c>
      <c r="F27" s="164" t="s">
        <v>469</v>
      </c>
      <c r="G27" s="164" t="s">
        <v>314</v>
      </c>
      <c r="H27" s="164" t="s">
        <v>314</v>
      </c>
      <c r="I27" s="164" t="s">
        <v>314</v>
      </c>
      <c r="J27" s="164" t="s">
        <v>314</v>
      </c>
    </row>
    <row r="28" spans="1:10" s="64" customFormat="1" ht="31.5" x14ac:dyDescent="0.25">
      <c r="A28" s="79" t="s">
        <v>201</v>
      </c>
      <c r="B28" s="171" t="s">
        <v>378</v>
      </c>
      <c r="C28" s="164" t="s">
        <v>469</v>
      </c>
      <c r="D28" s="164" t="s">
        <v>469</v>
      </c>
      <c r="E28" s="164" t="s">
        <v>469</v>
      </c>
      <c r="F28" s="164" t="s">
        <v>469</v>
      </c>
      <c r="G28" s="164" t="s">
        <v>314</v>
      </c>
      <c r="H28" s="164" t="s">
        <v>314</v>
      </c>
      <c r="I28" s="164" t="s">
        <v>314</v>
      </c>
      <c r="J28" s="164" t="s">
        <v>314</v>
      </c>
    </row>
    <row r="29" spans="1:10" s="64" customFormat="1" ht="31.5" x14ac:dyDescent="0.25">
      <c r="A29" s="79" t="s">
        <v>200</v>
      </c>
      <c r="B29" s="171" t="s">
        <v>380</v>
      </c>
      <c r="C29" s="164" t="s">
        <v>469</v>
      </c>
      <c r="D29" s="164" t="s">
        <v>469</v>
      </c>
      <c r="E29" s="164" t="s">
        <v>469</v>
      </c>
      <c r="F29" s="164" t="s">
        <v>469</v>
      </c>
      <c r="G29" s="164" t="s">
        <v>314</v>
      </c>
      <c r="H29" s="164" t="s">
        <v>314</v>
      </c>
      <c r="I29" s="164" t="s">
        <v>314</v>
      </c>
      <c r="J29" s="164" t="s">
        <v>314</v>
      </c>
    </row>
    <row r="30" spans="1:10" s="64" customFormat="1" ht="31.5" x14ac:dyDescent="0.25">
      <c r="A30" s="79" t="s">
        <v>199</v>
      </c>
      <c r="B30" s="171" t="s">
        <v>376</v>
      </c>
      <c r="C30" s="164" t="s">
        <v>469</v>
      </c>
      <c r="D30" s="164" t="s">
        <v>469</v>
      </c>
      <c r="E30" s="164" t="s">
        <v>469</v>
      </c>
      <c r="F30" s="164" t="s">
        <v>469</v>
      </c>
      <c r="G30" s="164" t="s">
        <v>314</v>
      </c>
      <c r="H30" s="164" t="s">
        <v>314</v>
      </c>
      <c r="I30" s="164" t="s">
        <v>314</v>
      </c>
      <c r="J30" s="164" t="s">
        <v>314</v>
      </c>
    </row>
    <row r="31" spans="1:10" s="64" customFormat="1" x14ac:dyDescent="0.25">
      <c r="A31" s="79" t="s">
        <v>197</v>
      </c>
      <c r="B31" s="171" t="s">
        <v>381</v>
      </c>
      <c r="C31" s="164" t="s">
        <v>469</v>
      </c>
      <c r="D31" s="164" t="s">
        <v>469</v>
      </c>
      <c r="E31" s="164" t="s">
        <v>469</v>
      </c>
      <c r="F31" s="164" t="s">
        <v>469</v>
      </c>
      <c r="G31" s="164" t="s">
        <v>314</v>
      </c>
      <c r="H31" s="164" t="s">
        <v>314</v>
      </c>
      <c r="I31" s="164" t="s">
        <v>314</v>
      </c>
      <c r="J31" s="164" t="s">
        <v>314</v>
      </c>
    </row>
    <row r="32" spans="1:10" s="64" customFormat="1" ht="31.5" x14ac:dyDescent="0.25">
      <c r="A32" s="79" t="s">
        <v>392</v>
      </c>
      <c r="B32" s="171" t="s">
        <v>310</v>
      </c>
      <c r="C32" s="164" t="s">
        <v>469</v>
      </c>
      <c r="D32" s="164" t="s">
        <v>469</v>
      </c>
      <c r="E32" s="164" t="s">
        <v>469</v>
      </c>
      <c r="F32" s="164" t="s">
        <v>469</v>
      </c>
      <c r="G32" s="164" t="s">
        <v>314</v>
      </c>
      <c r="H32" s="164" t="s">
        <v>314</v>
      </c>
      <c r="I32" s="164" t="s">
        <v>314</v>
      </c>
      <c r="J32" s="164" t="s">
        <v>314</v>
      </c>
    </row>
    <row r="33" spans="1:10" s="64" customFormat="1" ht="47.25" x14ac:dyDescent="0.25">
      <c r="A33" s="79" t="s">
        <v>393</v>
      </c>
      <c r="B33" s="171" t="s">
        <v>385</v>
      </c>
      <c r="C33" s="164" t="s">
        <v>469</v>
      </c>
      <c r="D33" s="164" t="s">
        <v>469</v>
      </c>
      <c r="E33" s="164" t="s">
        <v>469</v>
      </c>
      <c r="F33" s="164" t="s">
        <v>469</v>
      </c>
      <c r="G33" s="164" t="s">
        <v>314</v>
      </c>
      <c r="H33" s="164" t="s">
        <v>314</v>
      </c>
      <c r="I33" s="164" t="s">
        <v>314</v>
      </c>
      <c r="J33" s="164" t="s">
        <v>314</v>
      </c>
    </row>
    <row r="34" spans="1:10" s="64" customFormat="1" x14ac:dyDescent="0.25">
      <c r="A34" s="79" t="s">
        <v>394</v>
      </c>
      <c r="B34" s="171" t="s">
        <v>198</v>
      </c>
      <c r="C34" s="164" t="s">
        <v>469</v>
      </c>
      <c r="D34" s="164" t="s">
        <v>469</v>
      </c>
      <c r="E34" s="164" t="s">
        <v>469</v>
      </c>
      <c r="F34" s="164" t="s">
        <v>469</v>
      </c>
      <c r="G34" s="164" t="s">
        <v>314</v>
      </c>
      <c r="H34" s="164" t="s">
        <v>314</v>
      </c>
      <c r="I34" s="164" t="s">
        <v>314</v>
      </c>
      <c r="J34" s="164" t="s">
        <v>314</v>
      </c>
    </row>
    <row r="35" spans="1:10" x14ac:dyDescent="0.25">
      <c r="A35" s="79" t="s">
        <v>395</v>
      </c>
      <c r="B35" s="171" t="s">
        <v>377</v>
      </c>
      <c r="C35" s="164" t="s">
        <v>469</v>
      </c>
      <c r="D35" s="164" t="s">
        <v>469</v>
      </c>
      <c r="E35" s="164" t="s">
        <v>469</v>
      </c>
      <c r="F35" s="164" t="s">
        <v>469</v>
      </c>
      <c r="G35" s="164" t="s">
        <v>314</v>
      </c>
      <c r="H35" s="164" t="s">
        <v>314</v>
      </c>
      <c r="I35" s="164" t="s">
        <v>314</v>
      </c>
      <c r="J35" s="164" t="s">
        <v>314</v>
      </c>
    </row>
    <row r="36" spans="1:10" x14ac:dyDescent="0.25">
      <c r="A36" s="79" t="s">
        <v>396</v>
      </c>
      <c r="B36" s="171" t="s">
        <v>196</v>
      </c>
      <c r="C36" s="164" t="s">
        <v>469</v>
      </c>
      <c r="D36" s="164" t="s">
        <v>469</v>
      </c>
      <c r="E36" s="164" t="s">
        <v>469</v>
      </c>
      <c r="F36" s="164" t="s">
        <v>469</v>
      </c>
      <c r="G36" s="164" t="s">
        <v>314</v>
      </c>
      <c r="H36" s="164" t="s">
        <v>314</v>
      </c>
      <c r="I36" s="164" t="s">
        <v>314</v>
      </c>
      <c r="J36" s="164" t="s">
        <v>314</v>
      </c>
    </row>
    <row r="37" spans="1:10" x14ac:dyDescent="0.25">
      <c r="A37" s="79" t="s">
        <v>397</v>
      </c>
      <c r="B37" s="172" t="s">
        <v>195</v>
      </c>
      <c r="C37" s="164"/>
      <c r="D37" s="164"/>
      <c r="E37" s="164"/>
      <c r="F37" s="164"/>
      <c r="G37" s="164" t="s">
        <v>314</v>
      </c>
      <c r="H37" s="164" t="s">
        <v>314</v>
      </c>
      <c r="I37" s="164" t="s">
        <v>314</v>
      </c>
      <c r="J37" s="164" t="s">
        <v>314</v>
      </c>
    </row>
    <row r="38" spans="1:10" ht="47.25" x14ac:dyDescent="0.25">
      <c r="A38" s="79">
        <v>2</v>
      </c>
      <c r="B38" s="171" t="s">
        <v>382</v>
      </c>
      <c r="C38" s="164" t="s">
        <v>469</v>
      </c>
      <c r="D38" s="164" t="s">
        <v>469</v>
      </c>
      <c r="E38" s="164" t="s">
        <v>469</v>
      </c>
      <c r="F38" s="164" t="s">
        <v>469</v>
      </c>
      <c r="G38" s="164" t="s">
        <v>314</v>
      </c>
      <c r="H38" s="164" t="s">
        <v>314</v>
      </c>
      <c r="I38" s="164" t="s">
        <v>314</v>
      </c>
      <c r="J38" s="164" t="s">
        <v>314</v>
      </c>
    </row>
    <row r="39" spans="1:10" ht="54.75" customHeight="1" x14ac:dyDescent="0.25">
      <c r="A39" s="79" t="s">
        <v>194</v>
      </c>
      <c r="B39" s="171" t="s">
        <v>384</v>
      </c>
      <c r="C39" s="164" t="s">
        <v>491</v>
      </c>
      <c r="D39" s="164" t="s">
        <v>491</v>
      </c>
      <c r="E39" s="164" t="s">
        <v>509</v>
      </c>
      <c r="F39" s="164" t="s">
        <v>509</v>
      </c>
      <c r="G39" s="164" t="s">
        <v>314</v>
      </c>
      <c r="H39" s="164" t="s">
        <v>314</v>
      </c>
      <c r="I39" s="164" t="s">
        <v>314</v>
      </c>
      <c r="J39" s="164" t="s">
        <v>314</v>
      </c>
    </row>
    <row r="40" spans="1:10" ht="31.5" x14ac:dyDescent="0.25">
      <c r="A40" s="79" t="s">
        <v>193</v>
      </c>
      <c r="B40" s="172" t="s">
        <v>459</v>
      </c>
      <c r="C40" s="164"/>
      <c r="D40" s="164"/>
      <c r="E40" s="164"/>
      <c r="F40" s="164"/>
      <c r="G40" s="164" t="s">
        <v>314</v>
      </c>
      <c r="H40" s="164" t="s">
        <v>314</v>
      </c>
      <c r="I40" s="164" t="s">
        <v>314</v>
      </c>
      <c r="J40" s="164" t="s">
        <v>314</v>
      </c>
    </row>
    <row r="41" spans="1:10" ht="31.5" x14ac:dyDescent="0.25">
      <c r="A41" s="79">
        <v>3</v>
      </c>
      <c r="B41" s="171" t="s">
        <v>383</v>
      </c>
      <c r="C41" s="164" t="s">
        <v>469</v>
      </c>
      <c r="D41" s="164" t="s">
        <v>469</v>
      </c>
      <c r="E41" s="164" t="s">
        <v>469</v>
      </c>
      <c r="F41" s="164" t="s">
        <v>469</v>
      </c>
      <c r="G41" s="164" t="s">
        <v>314</v>
      </c>
      <c r="H41" s="164" t="s">
        <v>314</v>
      </c>
      <c r="I41" s="164" t="s">
        <v>314</v>
      </c>
      <c r="J41" s="164" t="s">
        <v>314</v>
      </c>
    </row>
    <row r="42" spans="1:10" x14ac:dyDescent="0.25">
      <c r="A42" s="79" t="s">
        <v>192</v>
      </c>
      <c r="B42" s="171" t="s">
        <v>190</v>
      </c>
      <c r="C42" s="164" t="s">
        <v>469</v>
      </c>
      <c r="D42" s="164" t="s">
        <v>469</v>
      </c>
      <c r="E42" s="164" t="s">
        <v>469</v>
      </c>
      <c r="F42" s="164" t="s">
        <v>469</v>
      </c>
      <c r="G42" s="164" t="s">
        <v>314</v>
      </c>
      <c r="H42" s="164" t="s">
        <v>314</v>
      </c>
      <c r="I42" s="164" t="s">
        <v>314</v>
      </c>
      <c r="J42" s="164" t="s">
        <v>314</v>
      </c>
    </row>
    <row r="43" spans="1:10" x14ac:dyDescent="0.25">
      <c r="A43" s="79" t="s">
        <v>191</v>
      </c>
      <c r="B43" s="171" t="s">
        <v>188</v>
      </c>
      <c r="C43" s="164" t="s">
        <v>469</v>
      </c>
      <c r="D43" s="164" t="s">
        <v>469</v>
      </c>
      <c r="E43" s="164" t="s">
        <v>469</v>
      </c>
      <c r="F43" s="164" t="s">
        <v>469</v>
      </c>
      <c r="G43" s="164" t="s">
        <v>314</v>
      </c>
      <c r="H43" s="164" t="s">
        <v>314</v>
      </c>
      <c r="I43" s="164" t="s">
        <v>314</v>
      </c>
      <c r="J43" s="164" t="s">
        <v>314</v>
      </c>
    </row>
    <row r="44" spans="1:10" ht="47.25" x14ac:dyDescent="0.25">
      <c r="A44" s="79" t="s">
        <v>189</v>
      </c>
      <c r="B44" s="171" t="s">
        <v>388</v>
      </c>
      <c r="C44" s="164" t="s">
        <v>469</v>
      </c>
      <c r="D44" s="164" t="s">
        <v>469</v>
      </c>
      <c r="E44" s="164" t="s">
        <v>469</v>
      </c>
      <c r="F44" s="164" t="s">
        <v>469</v>
      </c>
      <c r="G44" s="164" t="s">
        <v>314</v>
      </c>
      <c r="H44" s="164" t="s">
        <v>314</v>
      </c>
      <c r="I44" s="164" t="s">
        <v>314</v>
      </c>
      <c r="J44" s="164" t="s">
        <v>314</v>
      </c>
    </row>
    <row r="45" spans="1:10" ht="94.5" x14ac:dyDescent="0.25">
      <c r="A45" s="79" t="s">
        <v>187</v>
      </c>
      <c r="B45" s="171" t="s">
        <v>386</v>
      </c>
      <c r="C45" s="164" t="s">
        <v>469</v>
      </c>
      <c r="D45" s="164" t="s">
        <v>469</v>
      </c>
      <c r="E45" s="164" t="s">
        <v>469</v>
      </c>
      <c r="F45" s="164" t="s">
        <v>469</v>
      </c>
      <c r="G45" s="164" t="s">
        <v>314</v>
      </c>
      <c r="H45" s="164" t="s">
        <v>314</v>
      </c>
      <c r="I45" s="164" t="s">
        <v>314</v>
      </c>
      <c r="J45" s="164" t="s">
        <v>314</v>
      </c>
    </row>
    <row r="46" spans="1:10" x14ac:dyDescent="0.25">
      <c r="A46" s="79" t="s">
        <v>185</v>
      </c>
      <c r="B46" s="171" t="s">
        <v>186</v>
      </c>
      <c r="C46" s="164" t="s">
        <v>469</v>
      </c>
      <c r="D46" s="164" t="s">
        <v>469</v>
      </c>
      <c r="E46" s="164" t="s">
        <v>469</v>
      </c>
      <c r="F46" s="164" t="s">
        <v>469</v>
      </c>
      <c r="G46" s="164" t="s">
        <v>314</v>
      </c>
      <c r="H46" s="164" t="s">
        <v>314</v>
      </c>
      <c r="I46" s="164" t="s">
        <v>314</v>
      </c>
      <c r="J46" s="164" t="s">
        <v>314</v>
      </c>
    </row>
    <row r="47" spans="1:10" x14ac:dyDescent="0.25">
      <c r="A47" s="79" t="s">
        <v>398</v>
      </c>
      <c r="B47" s="172" t="s">
        <v>184</v>
      </c>
      <c r="C47" s="164"/>
      <c r="D47" s="164"/>
      <c r="E47" s="164"/>
      <c r="F47" s="164"/>
      <c r="G47" s="164" t="s">
        <v>314</v>
      </c>
      <c r="H47" s="164" t="s">
        <v>314</v>
      </c>
      <c r="I47" s="164" t="s">
        <v>314</v>
      </c>
      <c r="J47" s="164" t="s">
        <v>314</v>
      </c>
    </row>
    <row r="48" spans="1:10" x14ac:dyDescent="0.25">
      <c r="A48" s="79">
        <v>4</v>
      </c>
      <c r="B48" s="171" t="s">
        <v>182</v>
      </c>
      <c r="C48" s="164" t="s">
        <v>469</v>
      </c>
      <c r="D48" s="164" t="s">
        <v>469</v>
      </c>
      <c r="E48" s="164" t="s">
        <v>469</v>
      </c>
      <c r="F48" s="164" t="s">
        <v>469</v>
      </c>
      <c r="G48" s="164" t="s">
        <v>314</v>
      </c>
      <c r="H48" s="164" t="s">
        <v>314</v>
      </c>
      <c r="I48" s="164" t="s">
        <v>314</v>
      </c>
      <c r="J48" s="164" t="s">
        <v>314</v>
      </c>
    </row>
    <row r="49" spans="1:10" ht="63" x14ac:dyDescent="0.25">
      <c r="A49" s="79" t="s">
        <v>183</v>
      </c>
      <c r="B49" s="171" t="s">
        <v>387</v>
      </c>
      <c r="C49" s="164" t="s">
        <v>469</v>
      </c>
      <c r="D49" s="164" t="s">
        <v>469</v>
      </c>
      <c r="E49" s="164" t="s">
        <v>469</v>
      </c>
      <c r="F49" s="164" t="s">
        <v>469</v>
      </c>
      <c r="G49" s="164" t="s">
        <v>314</v>
      </c>
      <c r="H49" s="164" t="s">
        <v>314</v>
      </c>
      <c r="I49" s="164" t="s">
        <v>314</v>
      </c>
      <c r="J49" s="164" t="s">
        <v>314</v>
      </c>
    </row>
    <row r="50" spans="1:10" ht="32.25" customHeight="1" x14ac:dyDescent="0.25">
      <c r="A50" s="79" t="s">
        <v>181</v>
      </c>
      <c r="B50" s="171" t="s">
        <v>389</v>
      </c>
      <c r="C50" s="164" t="s">
        <v>469</v>
      </c>
      <c r="D50" s="164" t="s">
        <v>469</v>
      </c>
      <c r="E50" s="164" t="s">
        <v>469</v>
      </c>
      <c r="F50" s="164" t="s">
        <v>469</v>
      </c>
      <c r="G50" s="164" t="s">
        <v>314</v>
      </c>
      <c r="H50" s="164" t="s">
        <v>314</v>
      </c>
      <c r="I50" s="164" t="s">
        <v>314</v>
      </c>
      <c r="J50" s="164" t="s">
        <v>314</v>
      </c>
    </row>
    <row r="51" spans="1:10" ht="47.25" x14ac:dyDescent="0.25">
      <c r="A51" s="79" t="s">
        <v>179</v>
      </c>
      <c r="B51" s="171" t="s">
        <v>180</v>
      </c>
      <c r="C51" s="164" t="s">
        <v>469</v>
      </c>
      <c r="D51" s="164" t="s">
        <v>469</v>
      </c>
      <c r="E51" s="164" t="s">
        <v>469</v>
      </c>
      <c r="F51" s="164" t="s">
        <v>469</v>
      </c>
      <c r="G51" s="164" t="s">
        <v>314</v>
      </c>
      <c r="H51" s="164" t="s">
        <v>314</v>
      </c>
      <c r="I51" s="164" t="s">
        <v>314</v>
      </c>
      <c r="J51" s="164" t="s">
        <v>314</v>
      </c>
    </row>
    <row r="52" spans="1:10" ht="51" x14ac:dyDescent="0.25">
      <c r="A52" s="79" t="s">
        <v>177</v>
      </c>
      <c r="B52" s="136" t="s">
        <v>390</v>
      </c>
      <c r="C52" s="164" t="s">
        <v>491</v>
      </c>
      <c r="D52" s="164" t="s">
        <v>491</v>
      </c>
      <c r="E52" s="164" t="s">
        <v>509</v>
      </c>
      <c r="F52" s="164" t="s">
        <v>509</v>
      </c>
      <c r="G52" s="164" t="s">
        <v>314</v>
      </c>
      <c r="H52" s="164" t="s">
        <v>314</v>
      </c>
      <c r="I52" s="164" t="s">
        <v>314</v>
      </c>
      <c r="J52" s="164" t="s">
        <v>314</v>
      </c>
    </row>
    <row r="53" spans="1:10" ht="31.5" x14ac:dyDescent="0.25">
      <c r="A53" s="79" t="s">
        <v>391</v>
      </c>
      <c r="B53" s="171" t="s">
        <v>178</v>
      </c>
      <c r="C53" s="164" t="s">
        <v>469</v>
      </c>
      <c r="D53" s="164" t="s">
        <v>469</v>
      </c>
      <c r="E53" s="164" t="s">
        <v>469</v>
      </c>
      <c r="F53" s="164" t="s">
        <v>469</v>
      </c>
      <c r="G53" s="164" t="s">
        <v>314</v>
      </c>
      <c r="H53" s="164" t="s">
        <v>314</v>
      </c>
      <c r="I53" s="164" t="s">
        <v>314</v>
      </c>
      <c r="J53" s="164" t="s">
        <v>314</v>
      </c>
    </row>
  </sheetData>
  <mergeCells count="21">
    <mergeCell ref="A14:J14"/>
    <mergeCell ref="A18:J18"/>
    <mergeCell ref="A5:J5"/>
    <mergeCell ref="A7:J7"/>
    <mergeCell ref="A9:J9"/>
    <mergeCell ref="A10:J10"/>
    <mergeCell ref="A12:J12"/>
    <mergeCell ref="A13:J13"/>
    <mergeCell ref="A8:J8"/>
    <mergeCell ref="A11:J11"/>
    <mergeCell ref="A15:J15"/>
    <mergeCell ref="A16:J16"/>
    <mergeCell ref="A20:A22"/>
    <mergeCell ref="B20:B22"/>
    <mergeCell ref="G20:G22"/>
    <mergeCell ref="I20:I22"/>
    <mergeCell ref="J20:J22"/>
    <mergeCell ref="H20:H22"/>
    <mergeCell ref="C20:F20"/>
    <mergeCell ref="E21:F21"/>
    <mergeCell ref="C21:D21"/>
  </mergeCells>
  <pageMargins left="0.70866141732283472" right="0.31496062992125984" top="0.35433070866141736" bottom="0.35433070866141736" header="0" footer="0"/>
  <pageSetup paperSize="8" scale="77"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YbNixxHfvIfy887VJslsU34V55Zk0Lfi52+7qfZt2n8=</DigestValue>
    </Reference>
    <Reference Type="http://www.w3.org/2000/09/xmldsig#Object" URI="#idOfficeObject">
      <DigestMethod Algorithm="urn:ietf:params:xml:ns:cpxmlsec:algorithms:gostr34112012-256"/>
      <DigestValue>Rd7D+cjh1OgPfxdOHrguA1UBhSSNcv6Li8grYqZNS5E=</DigestValue>
    </Reference>
    <Reference Type="http://uri.etsi.org/01903#SignedProperties" URI="#idSignedProperties">
      <Transforms>
        <Transform Algorithm="http://www.w3.org/TR/2001/REC-xml-c14n-20010315"/>
      </Transforms>
      <DigestMethod Algorithm="urn:ietf:params:xml:ns:cpxmlsec:algorithms:gostr34112012-256"/>
      <DigestValue>evfnQfLLbhKQu0u6AA6YNXwMGy70iSsE3Es6Wg2hJeE=</DigestValue>
    </Reference>
  </SignedInfo>
  <SignatureValue>Izoz+8vQai0E0c4OmfMLhry8Lg0Cv35H20f7XnP+aoAgJzSvcr3mBhpasW05Stp4
diR6RnvSUB7pUm5bb9CPCw==</SignatureValue>
  <KeyInfo>
    <X509Data>
      <X509Certificate>MIIHQDCCBuugAwIBAgILAgELAkvJAQYCCrYwDAYIKoUDBwEBAwIFADCCAR4xCzAJ
BgNVBAYTAlJVMTEwLwYDVQQIDCg0MiDQmtC10LzQtdGA0L7QstGB0LrQsNGPINC+
0LHQu9Cw0YHRgtGMMR0wGwYDVQQHDBTQsy4g0JrQtdC80LXRgNC+0LLQvjEaMBgG
A1UECgwR0J7QntCeICLQmNCd0JXQoiIxGjAYBgNVBAMMEdCe0J7QniAi0JjQndCV
0KIiMRswGQYJKoZIhvcNAQkBFgxjYUBrZW1uZXQucnUxGjAYBggqhQMDgQMBARIM
MDA0MjA1MDE2Mjg4MTIwMAYDVQQJDCnRg9C7LiDQlNC10LzRjNGP0L3QsCDQkdC1
0LTQvdC+0LPQviwg0LQuNjEYMBYGBSqFA2QBEg0xMDM0MjA1MDIxNTMxMB4XDTE5
MTAxNDA2NTExNFoXDTIwMTAxMzA2NTExNFowggHpMRowGAYIKoUDA4EDAQESDDAw
NDI1MDAwMzQ1MDELMAkGA1UEBhMCUlUxHDAaBgNVBAcME9CzINCa0LXQvNC10YDQ
vtCy0L4xMTAvBgNVBAgMKDQyINCa0LXQvNC10YDQvtCy0YHQutCw0Y8g0L7QsdC7
0LDRgdGC0YwxJDAiBgkqhkiG9w0BCQEWFXQuZ2FuZWV2QHNkc2VuZXJnby5ydTEs
MCoGA1UECgwj0J7QntCeINCl0JogItCh0JTQoSAtINCt0J3QldCg0JPQniIxMDAu
BgNVBAwMJ9CT0LXQvdC10YDQsNC70YzQvdGL0Lkg0LTQuNGA0LXQutGC0L7RgDEs
MCoGA1UEAwwj0J7QntCeINCl0JogItCh0JTQoSAtINCt0J3QldCg0JPQniIxFzAV
BgNVBAQMDtCn0YPQv9Cw0YXQuNC9MTAwLgYDVQQqDCfQldCy0LPQtdC90LjQuSDQ
ktCw0LvQtdC90YLQuNC90L7QstC40YcxPDA6BgNVBAkMM9Ce0LrRgtGP0LHRgNGM
0YHQutC40Lkg0L/RgC3QutGCLCDQtCA1My0yLCDQvtGEIDQwMTEYMBYGBSqFA2QB
Eg0xMDY0MjUwMDEwMjQxMRYwFAYFKoUDZAMSCzA0NjEzMTE0NTE0MGYwHwYIKoUD
BwEBAQEwEwYHKoUDAgIkAAYIKoUDBwEBAgIDQwAEQIeTLBzZhBykl2aO/wH7mjM5
QYmcLOB2Ib3NNLfhIvbRu95b+bnmxI+eq319ewTWQrbBYCmtUWlkVMKniD9Ryg+j
ggMwMIIDLDAdBgNVHQ4EFgQUyrLyVuKByThztwOlLRbkreSbusMwggFgBgNVHSME
ggFXMIIBU4AUoQVr+ttTl88IPCWyPV8bk/ICtzehggEspIIBKDCCASQxHjAcBgkq
hkiG9w0BCQEWD2RpdEBtaW5zdnlhei5ydTELMAkGA1UEBhMCUlUxGDAWBgNVBAgM
Dzc3INCc0L7RgdC60LLQsDEZMBcGA1UEBwwQ0LMuINCc0L7RgdC60LLQsDEuMCwG
A1UECQwl0YPQu9C40YbQsCDQotCy0LXRgNGB0LrQsNGPLCDQtNC+0LwgNzEsMCoG
A1UECgwj0JzQuNC90LrQvtC80YHQstGP0LfRjCDQoNC+0YHRgdC40LgxGDAWBgUq
hQNkARINMTA0NzcwMjAyNjcwMTEaMBgGCCqFAwOBAwEBEgwwMDc3MTA0NzQzNzUx
LDAqBgNVBAMMI9Cc0LjQvdC60L7QvNGB0LLRj9C30Ywg0KDQvtGB0YHQuNC4ggsA
zpLkMgAAAAABMzAdBgNVHSUEFjAUBggrBgEFBQcDAgYIKwYBBQUHAwQwMQYDVR0f
BCowKDAmoCSgIoYgaHR0cDovL2NhLmRhdGFjcnlwdC5ydS9pbmV0Ni5jcmwwPAYI
KwYBBQUHAQEEMDAuMCwGCCsGAQUFBzAChiBodHRwOi8vY2EuZGF0YWNyeXB0LnJ1
L2luZXQ2LmNlcjCBxAYFKoUDZHAEgbowgbcMItCh0JrQl9CYICLQmtGA0LjQv9GC
0L4t0JrQntCcIDMuMyIMHtCf0JDQmiDQo9CmICJOb3RhcnktUFJPIiB2LjIuNww3
0JfQsNC60LvRjtGH0LXQvdC40LUg4oSWIDE0OS8zLzIvMi0xMjY5INC+0YIgMjEu
MDcuMjAxNAw40JfQsNC60LvRjtGH0LXQvdC40LUg4oSWIDE0OS83LzEvMS8xLTky
MSDQvtGCIDEwLjExLjIwMTQwHQYDVR0gBBYwFDAIBgYqhQNkcQEwCAYGKoUDZHEC
MCEGBSqFA2RvBBgMFtCa0YDQuNC/0YLQvtCf0YDQviBDU1AwDgYDVR0PAQH/BAQD
AgTwMAwGCCqFAwcBAQMCBQADQQBqu3hI6JpRNXCWT5+WKjeg1voKrE8WQF8wGrgt
Ty4DrrSNwZn/Qhs4s875ySLJU3MLTgCs90bP1d9lkRA73vHL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X8a/1M0dY64P/+ovo7iVWyqxcfw=</DigestValue>
      </Reference>
      <Reference URI="/xl/calcChain.xml?ContentType=application/vnd.openxmlformats-officedocument.spreadsheetml.calcChain+xml">
        <DigestMethod Algorithm="http://www.w3.org/2000/09/xmldsig#sha1"/>
        <DigestValue>ElyqC6CzMsfCvgmIElkcUCRZf1U=</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chart1.xml?ContentType=application/vnd.openxmlformats-officedocument.drawingml.chart+xml">
        <DigestMethod Algorithm="http://www.w3.org/2000/09/xmldsig#sha1"/>
        <DigestValue>C1yNy4FhpUndrzZvGPHJjy4Atys=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XEUqgl4sIs1heRmfLsi80e0OfSY=</DigestValue>
      </Reference>
      <Reference URI="/xl/drawings/drawing1.xml?ContentType=application/vnd.openxmlformats-officedocument.drawing+xml">
        <DigestMethod Algorithm="http://www.w3.org/2000/09/xmldsig#sha1"/>
        <DigestValue>Cnar3dtwudCGAgpVIjO4DZWoF4Y=</DigestValue>
      </Reference>
      <Reference URI="/xl/drawings/drawing2.xml?ContentType=application/vnd.openxmlformats-officedocument.drawingml.chartshapes+xml">
        <DigestMethod Algorithm="http://www.w3.org/2000/09/xmldsig#sha1"/>
        <DigestValue>wj7bBu+PEjNtGWug5WlPgo+IHg4=</DigestValue>
      </Reference>
      <Reference URI="/xl/printerSettings/printerSettings1.bin?ContentType=application/vnd.openxmlformats-officedocument.spreadsheetml.printerSettings">
        <DigestMethod Algorithm="http://www.w3.org/2000/09/xmldsig#sha1"/>
        <DigestValue>Z1nPWC3iItwiGnBOz0YnVRRm53s=</DigestValue>
      </Reference>
      <Reference URI="/xl/printerSettings/printerSettings10.bin?ContentType=application/vnd.openxmlformats-officedocument.spreadsheetml.printerSettings">
        <DigestMethod Algorithm="http://www.w3.org/2000/09/xmldsig#sha1"/>
        <DigestValue>v9+FYh3xG1aR6/g+V5wc4Tl3SJo=</DigestValue>
      </Reference>
      <Reference URI="/xl/printerSettings/printerSettings11.bin?ContentType=application/vnd.openxmlformats-officedocument.spreadsheetml.printerSettings">
        <DigestMethod Algorithm="http://www.w3.org/2000/09/xmldsig#sha1"/>
        <DigestValue>t3T/QfmngmtgjPC7fezWYfK3Mr0=</DigestValue>
      </Reference>
      <Reference URI="/xl/printerSettings/printerSettings12.bin?ContentType=application/vnd.openxmlformats-officedocument.spreadsheetml.printerSettings">
        <DigestMethod Algorithm="http://www.w3.org/2000/09/xmldsig#sha1"/>
        <DigestValue>dvAd2ZByXLPdC0hgLQrw3ih7dus=</DigestValue>
      </Reference>
      <Reference URI="/xl/printerSettings/printerSettings2.bin?ContentType=application/vnd.openxmlformats-officedocument.spreadsheetml.printerSettings">
        <DigestMethod Algorithm="http://www.w3.org/2000/09/xmldsig#sha1"/>
        <DigestValue>t/BXcmO8Ncs1NBAIU+coc6mRukY=</DigestValue>
      </Reference>
      <Reference URI="/xl/printerSettings/printerSettings3.bin?ContentType=application/vnd.openxmlformats-officedocument.spreadsheetml.printerSettings">
        <DigestMethod Algorithm="http://www.w3.org/2000/09/xmldsig#sha1"/>
        <DigestValue>OZvKNNOTkxNVNgFQCS9cWnkzQao=</DigestValue>
      </Reference>
      <Reference URI="/xl/printerSettings/printerSettings4.bin?ContentType=application/vnd.openxmlformats-officedocument.spreadsheetml.printerSettings">
        <DigestMethod Algorithm="http://www.w3.org/2000/09/xmldsig#sha1"/>
        <DigestValue>8BG9ltInngJQCmFWvk1vk1M2zyk=</DigestValue>
      </Reference>
      <Reference URI="/xl/printerSettings/printerSettings5.bin?ContentType=application/vnd.openxmlformats-officedocument.spreadsheetml.printerSettings">
        <DigestMethod Algorithm="http://www.w3.org/2000/09/xmldsig#sha1"/>
        <DigestValue>GpGpkpqIoTzjB7jMHu7ouWORQbQ=</DigestValue>
      </Reference>
      <Reference URI="/xl/printerSettings/printerSettings6.bin?ContentType=application/vnd.openxmlformats-officedocument.spreadsheetml.printerSettings">
        <DigestMethod Algorithm="http://www.w3.org/2000/09/xmldsig#sha1"/>
        <DigestValue>7kLzDBx1tJOrRGEG/viZOFX2Dds=</DigestValue>
      </Reference>
      <Reference URI="/xl/printerSettings/printerSettings7.bin?ContentType=application/vnd.openxmlformats-officedocument.spreadsheetml.printerSettings">
        <DigestMethod Algorithm="http://www.w3.org/2000/09/xmldsig#sha1"/>
        <DigestValue>pXJ2MRjSA8Kj+bxpiIeu2HwlO0A=</DigestValue>
      </Reference>
      <Reference URI="/xl/printerSettings/printerSettings8.bin?ContentType=application/vnd.openxmlformats-officedocument.spreadsheetml.printerSettings">
        <DigestMethod Algorithm="http://www.w3.org/2000/09/xmldsig#sha1"/>
        <DigestValue>5DkJbVLQ3jAVbiLd1yxN5pdZ0rU=</DigestValue>
      </Reference>
      <Reference URI="/xl/printerSettings/printerSettings9.bin?ContentType=application/vnd.openxmlformats-officedocument.spreadsheetml.printerSettings">
        <DigestMethod Algorithm="http://www.w3.org/2000/09/xmldsig#sha1"/>
        <DigestValue>6fceNmCG+9Orzwmu8Q/8BhhZgWk=</DigestValue>
      </Reference>
      <Reference URI="/xl/sharedStrings.xml?ContentType=application/vnd.openxmlformats-officedocument.spreadsheetml.sharedStrings+xml">
        <DigestMethod Algorithm="http://www.w3.org/2000/09/xmldsig#sha1"/>
        <DigestValue>7lno7AvJsVsKPv6YwjN6cTfQM5E=</DigestValue>
      </Reference>
      <Reference URI="/xl/styles.xml?ContentType=application/vnd.openxmlformats-officedocument.spreadsheetml.styles+xml">
        <DigestMethod Algorithm="http://www.w3.org/2000/09/xmldsig#sha1"/>
        <DigestValue>kDfiW/L0LrWslzEH+GUfW5J2GxY=</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v8FYlFHCBdnd9G3PebBbXEW0qxg=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pBA0QeCpoo/j+02GagS4fPfwXtA=</DigestValue>
      </Reference>
      <Reference URI="/xl/worksheets/sheet10.xml?ContentType=application/vnd.openxmlformats-officedocument.spreadsheetml.worksheet+xml">
        <DigestMethod Algorithm="http://www.w3.org/2000/09/xmldsig#sha1"/>
        <DigestValue>5yGF+Xj/j5a5inim9aULbOAY7sc=</DigestValue>
      </Reference>
      <Reference URI="/xl/worksheets/sheet11.xml?ContentType=application/vnd.openxmlformats-officedocument.spreadsheetml.worksheet+xml">
        <DigestMethod Algorithm="http://www.w3.org/2000/09/xmldsig#sha1"/>
        <DigestValue>fHqli/s1G8O/wLAflLnQusIotmI=</DigestValue>
      </Reference>
      <Reference URI="/xl/worksheets/sheet12.xml?ContentType=application/vnd.openxmlformats-officedocument.spreadsheetml.worksheet+xml">
        <DigestMethod Algorithm="http://www.w3.org/2000/09/xmldsig#sha1"/>
        <DigestValue>RKvzMDzttVhDIHz+P0nfpo6yBag=</DigestValue>
      </Reference>
      <Reference URI="/xl/worksheets/sheet2.xml?ContentType=application/vnd.openxmlformats-officedocument.spreadsheetml.worksheet+xml">
        <DigestMethod Algorithm="http://www.w3.org/2000/09/xmldsig#sha1"/>
        <DigestValue>2gnpw1m/4naDIZ50lGsJZrPtPN8=</DigestValue>
      </Reference>
      <Reference URI="/xl/worksheets/sheet3.xml?ContentType=application/vnd.openxmlformats-officedocument.spreadsheetml.worksheet+xml">
        <DigestMethod Algorithm="http://www.w3.org/2000/09/xmldsig#sha1"/>
        <DigestValue>RUjQdj8sv74Up+qszdl7GIuECT4=</DigestValue>
      </Reference>
      <Reference URI="/xl/worksheets/sheet4.xml?ContentType=application/vnd.openxmlformats-officedocument.spreadsheetml.worksheet+xml">
        <DigestMethod Algorithm="http://www.w3.org/2000/09/xmldsig#sha1"/>
        <DigestValue>eXdmEIOwE8PIAEzNpweVduQVURk=</DigestValue>
      </Reference>
      <Reference URI="/xl/worksheets/sheet5.xml?ContentType=application/vnd.openxmlformats-officedocument.spreadsheetml.worksheet+xml">
        <DigestMethod Algorithm="http://www.w3.org/2000/09/xmldsig#sha1"/>
        <DigestValue>h61NVVtfFHzsKODfybPqPze8IgE=</DigestValue>
      </Reference>
      <Reference URI="/xl/worksheets/sheet6.xml?ContentType=application/vnd.openxmlformats-officedocument.spreadsheetml.worksheet+xml">
        <DigestMethod Algorithm="http://www.w3.org/2000/09/xmldsig#sha1"/>
        <DigestValue>RVWpP8RKrK/BAZm+GfqW8m3fZSY=</DigestValue>
      </Reference>
      <Reference URI="/xl/worksheets/sheet7.xml?ContentType=application/vnd.openxmlformats-officedocument.spreadsheetml.worksheet+xml">
        <DigestMethod Algorithm="http://www.w3.org/2000/09/xmldsig#sha1"/>
        <DigestValue>bl1/XKnwvEf3H3Mwb9i60kp0T2Y=</DigestValue>
      </Reference>
      <Reference URI="/xl/worksheets/sheet8.xml?ContentType=application/vnd.openxmlformats-officedocument.spreadsheetml.worksheet+xml">
        <DigestMethod Algorithm="http://www.w3.org/2000/09/xmldsig#sha1"/>
        <DigestValue>GifUuHYA+OiSXFVjdZc+Fhw388Q=</DigestValue>
      </Reference>
      <Reference URI="/xl/worksheets/sheet9.xml?ContentType=application/vnd.openxmlformats-officedocument.spreadsheetml.worksheet+xml">
        <DigestMethod Algorithm="http://www.w3.org/2000/09/xmldsig#sha1"/>
        <DigestValue>6SNN+Vlp7N4ZW0AYcY5Ffj/F62o=</DigestValue>
      </Reference>
    </Manifest>
    <SignatureProperties>
      <SignatureProperty Id="idSignatureTime" Target="#idPackageSignature">
        <mdssi:SignatureTime xmlns:mdssi="http://schemas.openxmlformats.org/package/2006/digital-signature">
          <mdssi:Format>YYYY-MM-DDThh:mm:ssTZD</mdssi:Format>
          <mdssi:Value>2020-08-21T01:46:46Z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2020-08-21T01:46:46Z</xd:SigningTime>
          <xd:SigningCertificate>
            <xd:Cert>
              <xd:CertDigest>
                <DigestMethod Algorithm="http://www.w3.org/2000/09/xmldsig#sha1"/>
                <DigestValue>gAERR88m5iZhVhMN7YCTBvMpKGM=</DigestValue>
              </xd:CertDigest>
              <xd:IssuerSerial>
                <X509IssuerName>OGRN=1034205021531, STREET="ул. Демьяна Бедного, д.6", INN=004205016288, E=ca@kemnet.ru, CN="ООО ""ИНЕТ""", O="ООО ""ИНЕТ""", L=г. Кемерово, S=42 Кемеровская область, C=RU</X509IssuerName>
                <X509SerialNumber>2422777085343756361796278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Кирпичева Ирина Александровна</cp:lastModifiedBy>
  <cp:lastPrinted>2019-01-10T08:32:11Z</cp:lastPrinted>
  <dcterms:created xsi:type="dcterms:W3CDTF">2015-08-16T15:31:05Z</dcterms:created>
  <dcterms:modified xsi:type="dcterms:W3CDTF">2020-08-21T01:46:41Z</dcterms:modified>
</cp:coreProperties>
</file>